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20" windowWidth="16380" windowHeight="7770" activeTab="0"/>
  </bookViews>
  <sheets>
    <sheet name="заявление" sheetId="1" r:id="rId1"/>
    <sheet name="котировка" sheetId="2" state="hidden" r:id="rId2"/>
    <sheet name="ПОЛИС" sheetId="3" state="hidden" r:id="rId3"/>
    <sheet name="счет" sheetId="4" state="hidden" r:id="rId4"/>
    <sheet name="Договор" sheetId="5" state="hidden" r:id="rId5"/>
    <sheet name="расчет" sheetId="6" state="hidden" r:id="rId6"/>
    <sheet name="Лист2" sheetId="7" state="hidden" r:id="rId7"/>
    <sheet name="Лист1" sheetId="8" state="hidden" r:id="rId8"/>
    <sheet name="Лист3" sheetId="9" state="hidden" r:id="rId9"/>
    <sheet name="СРО" sheetId="10" state="hidden" r:id="rId10"/>
  </sheets>
  <definedNames>
    <definedName name="__Fieldmark__291_1494202436" localSheetId="1">'котировка'!#REF!</definedName>
    <definedName name="__Fieldmark__333_1494202436" localSheetId="1">'котировка'!#REF!</definedName>
    <definedName name="__Fieldmark__336_1494202436" localSheetId="1">'котировка'!#REF!</definedName>
    <definedName name="__Fieldmark__338_1494202436" localSheetId="1">'котировка'!#REF!</definedName>
    <definedName name="__Fieldmark__339_1494202436" localSheetId="1">'котировка'!#REF!</definedName>
    <definedName name="__Fieldmark__340_1494202436" localSheetId="1">'котировка'!#REF!</definedName>
    <definedName name="__Fieldmark__341_1494202436" localSheetId="1">'котировка'!#REF!</definedName>
    <definedName name="__Fieldmark__342_1494202436" localSheetId="1">'котировка'!#REF!</definedName>
    <definedName name="__Fieldmark__343_1494202436" localSheetId="1">'котировка'!#REF!</definedName>
    <definedName name="__Fieldmark__344_1494202436" localSheetId="1">'котировка'!#REF!</definedName>
    <definedName name="__Fieldmark__345_1494202436" localSheetId="1">'котировка'!#REF!</definedName>
    <definedName name="__Fieldmark__346_1494202436" localSheetId="1">'котировка'!#REF!</definedName>
    <definedName name="__Fieldmark__347_1494202436" localSheetId="1">'котировка'!#REF!</definedName>
    <definedName name="__Fieldmark__348_1494202436" localSheetId="1">'котировка'!#REF!</definedName>
    <definedName name="__Fieldmark__349_1494202436" localSheetId="1">'котировка'!#REF!</definedName>
    <definedName name="__Fieldmark__350_1494202436" localSheetId="1">'котировка'!#REF!</definedName>
    <definedName name="__Fieldmark__351_1494202436" localSheetId="1">'котировка'!#REF!</definedName>
    <definedName name="__Fieldmark__352_1494202436" localSheetId="1">'котировка'!#REF!</definedName>
    <definedName name="_xlfn.IFERROR" hidden="1">#NAME?</definedName>
    <definedName name="_xlnm._FilterDatabase" localSheetId="9" hidden="1">'СРО'!$A$1:$I$51</definedName>
    <definedName name="АВ">'расчет'!$E$8:$E$9</definedName>
    <definedName name="_xlnm.Print_Area" localSheetId="0">'заявление'!$B$2:$BQ$135</definedName>
    <definedName name="_xlnm.Print_Area" localSheetId="1">'котировка'!$B$2:$AR$64</definedName>
    <definedName name="_xlnm.Print_Area" localSheetId="2">'ПОЛИС'!$B$1:$Z$29</definedName>
    <definedName name="_xlnm.Print_Area" localSheetId="3">'счет'!$B$2:$H$39</definedName>
    <definedName name="СРО">'СРО'!$C$2:$C$40</definedName>
    <definedName name="Страховая_сумма">#REF!</definedName>
    <definedName name="сумма">#REF!</definedName>
    <definedName name="сумма1">#REF!</definedName>
  </definedNames>
  <calcPr fullCalcOnLoad="1"/>
</workbook>
</file>

<file path=xl/sharedStrings.xml><?xml version="1.0" encoding="utf-8"?>
<sst xmlns="http://schemas.openxmlformats.org/spreadsheetml/2006/main" count="768" uniqueCount="577">
  <si>
    <t/>
  </si>
  <si>
    <t>Прошу ООО «СТРАХОВАЯ КОМПАНИЯ «АРСЕНАЛЪ» заключить Договор страхования  на основании «Правил страхования ответственности арбитражных управляющих » от 12.04.2013г.  (далее Правила страхования)</t>
  </si>
  <si>
    <t>НЕОБХОДИМОЕ ОТМЕТИТЬ</t>
  </si>
  <si>
    <t>Х</t>
  </si>
  <si>
    <t>Приложение к Страховому полису №</t>
  </si>
  <si>
    <t>от</t>
  </si>
  <si>
    <t>ЗАЯВИТЕЛЬ/СТРАХОВАТЕЛЬ:</t>
  </si>
  <si>
    <t>ФИО</t>
  </si>
  <si>
    <t>Адрес местонахождения</t>
  </si>
  <si>
    <r>
      <t>Паспорт</t>
    </r>
    <r>
      <rPr>
        <b/>
        <sz val="8"/>
        <color indexed="10"/>
        <rFont val="Times New Roman"/>
        <family val="1"/>
      </rPr>
      <t>(серия, номер, место и дата выдачи)</t>
    </r>
  </si>
  <si>
    <t>Телефон/факс</t>
  </si>
  <si>
    <t>Эл.адрес</t>
  </si>
  <si>
    <t>Сведения о деятельности Заявителя (Страхователя):</t>
  </si>
  <si>
    <t>Опыт работы в качестве арбитражного управляющего</t>
  </si>
  <si>
    <t>(кол-во полных лет)</t>
  </si>
  <si>
    <t>(дополнительные пояснения):</t>
  </si>
  <si>
    <t>Указать членство в саморегулируемой организации арбитражных управляющих</t>
  </si>
  <si>
    <t>Количество назначений за время работы арбитражным управляющим на процедуры банкротства  в качестве</t>
  </si>
  <si>
    <t>Административного управляющего</t>
  </si>
  <si>
    <t>Временного управляющего</t>
  </si>
  <si>
    <t>Внешнего управляющего</t>
  </si>
  <si>
    <t>Конкурсного управляющего</t>
  </si>
  <si>
    <t>Количество незавершенных процедур на момент подачи заявления</t>
  </si>
  <si>
    <t>Административный управляющий</t>
  </si>
  <si>
    <t>Временный управляющий</t>
  </si>
  <si>
    <t>Внешний управляющий</t>
  </si>
  <si>
    <t>Конкурсный управляющий</t>
  </si>
  <si>
    <t>нет</t>
  </si>
  <si>
    <t>да</t>
  </si>
  <si>
    <t>Известно ли Вам о каких-либо обстоятельствах, которые могут привести к предъявлению претензии (Если «ДА», просьба описать подробно)</t>
  </si>
  <si>
    <t>Количество административных взысканий</t>
  </si>
  <si>
    <t>Наличие действующих договоров по страхованию ответственности арбитражных управляющих</t>
  </si>
  <si>
    <t>Страховщик</t>
  </si>
  <si>
    <t>Период действия договора</t>
  </si>
  <si>
    <t>Страховая сумма</t>
  </si>
  <si>
    <t>Сведения о ранее заключенных договорах страхования:</t>
  </si>
  <si>
    <t>Вид  договора</t>
  </si>
  <si>
    <t>Размер страховой выплаты</t>
  </si>
  <si>
    <t>Сведения о деятельности Должника:</t>
  </si>
  <si>
    <t>Полное наименование должника</t>
  </si>
  <si>
    <t>ИНН</t>
  </si>
  <si>
    <t>Банковские  реквизиты</t>
  </si>
  <si>
    <t>Отрасль, к которой относится предприятие-должник</t>
  </si>
  <si>
    <t>Осуществляемая процедура</t>
  </si>
  <si>
    <t>внешнего управления</t>
  </si>
  <si>
    <t>конкурсного производства</t>
  </si>
  <si>
    <t>СУДЕБНЫЙ АКТ АРБИТРАЖНОГО СУДА:</t>
  </si>
  <si>
    <t>Наименование арбитражного суда</t>
  </si>
  <si>
    <t>Дата</t>
  </si>
  <si>
    <t>№ дела</t>
  </si>
  <si>
    <t>ДАННЫЕ О ФИНАНСОВОМ СОСТОЯНИИ ДОЛЖНИКА
 на последнюю отчетную дату, предшествующую дате введения соответствующей процедуры</t>
  </si>
  <si>
    <t>Балансовая стоимость активов должника</t>
  </si>
  <si>
    <t>сумма</t>
  </si>
  <si>
    <t>дата бухгалтерского баланса</t>
  </si>
  <si>
    <t>Размер кредиторской задолженности</t>
  </si>
  <si>
    <t>Количество кредиторов</t>
  </si>
  <si>
    <t>Доля задолженности перед тремя крупнейшими кредиторами в общем объеме кредиторской задолженности (%, по каждому кредитору)</t>
  </si>
  <si>
    <t>наименование кредитора</t>
  </si>
  <si>
    <t>%</t>
  </si>
  <si>
    <t>Доля Российской Федерации, субъектов Российской Федерации, муниципальных образований в общем объеме кредиторской задолженности (%, по каждому кредитору)</t>
  </si>
  <si>
    <t>Размер дебиторской задолженности на последнюю отчетную дату</t>
  </si>
  <si>
    <t>Количество дебиторов</t>
  </si>
  <si>
    <t>Иные сведения, имеющие существенное значение для определения страхового риска</t>
  </si>
  <si>
    <t>СУДЕБНОЕ РЕШЕНИЕ О ПРОДЛЕНИИ СРОКА ПРОИЗВОДСТВА</t>
  </si>
  <si>
    <t>Номер и дата судебного решения</t>
  </si>
  <si>
    <t>Проверка значения страховой суммы!</t>
  </si>
  <si>
    <t>Требуемые условия страхования:</t>
  </si>
  <si>
    <t>6. Требуемые условия страхования:</t>
  </si>
  <si>
    <t>введите цифрами балансовую  стоимость активов должника на последнюю отчетную дату (свыше 100 млн. рублей)</t>
  </si>
  <si>
    <t>Страховая сумма</t>
  </si>
  <si>
    <t>страховая сумма равна</t>
  </si>
  <si>
    <t>Срок действия договора</t>
  </si>
  <si>
    <t>с</t>
  </si>
  <si>
    <t>по</t>
  </si>
  <si>
    <t>Порядок уплаты страховой премии</t>
  </si>
  <si>
    <t>Единовременно</t>
  </si>
  <si>
    <t>двумя страховыми взносами</t>
  </si>
  <si>
    <t>Иные сведения, которые Заявитель/Страхователь желает сообщить:</t>
  </si>
  <si>
    <t>К заявлению прилагаются:</t>
  </si>
  <si>
    <t>документы, подтверждающие сумму активов должника на последнюю отчетную дату</t>
  </si>
  <si>
    <t>копия судебного акта об утверждении арбитражного управляющего для осуществления процедур банкротства</t>
  </si>
  <si>
    <t>копия судебного акта об продлении срока производства,</t>
  </si>
  <si>
    <t>копия паспорта</t>
  </si>
  <si>
    <t>Иные (копии судебных решений, постановлений и т.д.)</t>
  </si>
  <si>
    <t>Внимание: Страховщик вправе запрашивать дополнительную информацию о деятельности в качестве арбитражного управляющего. Страхователь обязуется предоставлять такую информацию.</t>
  </si>
  <si>
    <t>Я (Страхователь) в соответствии с Федеральным законом от 27.07.2006 N152-ФЗ «О персональных данных» (далее - «Федеральный закон»), передаю мои персональные данные и выражаю  ООО «СТРАХОВАЯ КОМПАНИЯ «АРСЕНАЛЪ», расположенному по адресу: 111020, г.Москва, 2-я ул. Синичкина, д.9а, строен.10 (далее - «Страховщик») свое безусловное согласие на автоматизированную, в т.ч. в информационно-телекоммуникационных сетях, а также без использования средств автоматизации обработку (включая, но не ограничиваясь: сбор, систематизацию, накопление, хранение, уточнение (обновление, изменение), использование, распространение (в т.ч. путем передачи третьим лицам с правом обработки ими моих персональных данных), обезличивание, блокирование и уничтожение, трансграничную передачу персональных данных не дальше, чем этого требуют цели обработки) моих персональных данных (включая получение от меня и/или от любых третьих лиц, с учетом норм действующего законодательства РФ), на принятие  решений,  порождающих юридические последствия для меня или затрагивающих мои права и законные интересы, на основании исключительно автоматизированной обработки моих персональных данных.
Согласие распространяется на мои персональные данные, включая: фамилию, имя, отчество, год, дату и место рождения,  гражданство, серию и номер  документа удостоверяющего личность, кем и когда выдан документ удостоверяющий личность, адрес регистрации по месту жительства и/или пребывания, почтовый адрес, контактный телефон, контактный адрес электронной почты, семейном положении.
Целями обработки моих персональных данных являются:  заключение и сопровождение Страховщиком договоров страхования, сострахования и перестрахования, их дальнейшее исполнение (в том числе урегулирование убытков, принятие решений о страховой выплате/отказе в выплате  или совершение иных действий, порождающих юридические последствия в отношении меня или других лиц, предоставления мне информации о действиях Страховщика), оценка страховых рисков,  установление связи со мной, улучшение качества услуг, оказываемых Страховщиком, продвижение услуг Страховщика на рынке, путем осуществления прямых контактов со мной (с помощью технических средств связи и почтовой рассылки), а также обработка статистической информации. 
Указанные мною в заключенном со Страховщиком Договоре страхования (включая неотъемлемые его части – заявление на страхование, приложения и др.) данные, которые могут быть отнесены в соответствии с законодательством РФ к персональным данным застрахованного лица/выгодоприобретателя, предоставлены мною в соответствии с пунктом 8 статьи 9 Федерального закона.
Настоящее согласие действует в течение 5 (пяти) лет с момента прекращения договора  страхования/сострахования/перестрахования  или письменного отзыва мною настоящего согласия, подписанного мною собственноручно и направленного заказным  письмом  с уведомлением о вручении в адрес Страховщика, если отзыв согласия не нарушает норм действующего законодательства РФ.
Сведения, содержащиеся в настоящем заявлении, являются существенными для заключения договора страхования. В соответствии со ст. 944 Гражданского кодекса РФ и положениями правил страхования предоставление заведомо ложных сведений при заключении договора страхования может послужить основанием для признания договора недействительным. С Правилами страхования ознакомлен, один экземпляр получил и согласен их выполнять.</t>
  </si>
  <si>
    <t>Для страхователей ИП (Индивидуальных предпринимателей):
Настоящим, в соответствии с Федеральным законом от 27.07.2006 №152-ФЗ «О персональных данных» (далее - Закон),  подтверждаю свое согласие на обработку (включая все действия, перечисленные в ст.3 Закона) своих персональных данных и персональных данных Страхователя/ей, Выгодоприобретателей, лиц, ответственность которых застрахована, указанных в заявлении на страхование/договоре (полисе) страхования и иных документах, представленных при заключении договора (полиса) страхования, в целях надлежащего исполнения договора страхования, организации оказания услуг, включения персональных данных в информационную систему персональных данных (клиентскую базу данных ООО «СТРАХОВАЯ КОМПАНИЯ «АРСЕНАЛЪ») для информирования о новинках страховых продуктов, участия в маркетинговых, рекламных акциях и исследованиях, а также для осуществления информационного сопровождения исполнения договора страхования, в том числе посредством направления уведомлений с применением смс-сообщений, посредством электронной почты и иными доступными способами. Передача персональных данных Страхователей, Выгодоприобретателей, лиц, ответственность которых застрахована  происходит с их письменного согласия. Настоящее согласие действительно в течение срока действия договора (полиса) страхования и в течение 5 (пяти) лет после окончания действия договора (полиса) страхования. Настоящее согласие на обработку персональных данных может быть отозвано посредством направления письменного уведомления в адрес Страховщика.</t>
  </si>
  <si>
    <t>Страхователь</t>
  </si>
  <si>
    <t>Дата подачи заявления</t>
  </si>
  <si>
    <t>ЗАПОЛНЯЕТ ПРЕДСТАВИТЕЛЬ СТРАХОВЩИКА</t>
  </si>
  <si>
    <t>Представитель Страховщика:</t>
  </si>
  <si>
    <t>Агентский договор от</t>
  </si>
  <si>
    <t>№</t>
  </si>
  <si>
    <t>Доверенность от</t>
  </si>
  <si>
    <t>Запрос-котировка</t>
  </si>
  <si>
    <t>на страхование ответственности арбитражного управляющего  (для заключения дополнительного договора страхования)</t>
  </si>
  <si>
    <t>согласование</t>
  </si>
  <si>
    <t>котировка</t>
  </si>
  <si>
    <t>консультация</t>
  </si>
  <si>
    <t>Дата  запроса</t>
  </si>
  <si>
    <t>Время запроса</t>
  </si>
  <si>
    <t>Филиал (город)</t>
  </si>
  <si>
    <t>наименование подразделения</t>
  </si>
  <si>
    <t>ФИО инициатора</t>
  </si>
  <si>
    <t>Тип договора</t>
  </si>
  <si>
    <t>первичный</t>
  </si>
  <si>
    <t>пролонгация</t>
  </si>
  <si>
    <t>Предыдущее согласование №</t>
  </si>
  <si>
    <t>дата запроса</t>
  </si>
  <si>
    <t>Предыдущий № договора</t>
  </si>
  <si>
    <t>дата договора</t>
  </si>
  <si>
    <t>Данные для оформления договора страхования</t>
  </si>
  <si>
    <t>Срок страхования</t>
  </si>
  <si>
    <t>с</t>
  </si>
  <si>
    <t>Номер договора</t>
  </si>
  <si>
    <t>ФИО и должность подписанта</t>
  </si>
  <si>
    <t>Номер доверенности</t>
  </si>
  <si>
    <t>дата доверенности</t>
  </si>
  <si>
    <t>Порядок уплаты страховой премии,  единовременно</t>
  </si>
  <si>
    <t>в срок до (дата)</t>
  </si>
  <si>
    <t>Порядок уплаты страховой премии двумя страховыми взносами</t>
  </si>
  <si>
    <t>Первый взнос в размере</t>
  </si>
  <si>
    <t>в срок  до</t>
  </si>
  <si>
    <t>Второй взнос в размере</t>
  </si>
  <si>
    <t>РАСЧЕТ (вводить цифры)</t>
  </si>
  <si>
    <t>Страховая  сумма, руб</t>
  </si>
  <si>
    <t>ИТОГ страховой тариф  по ДОГОВОРУ, %</t>
  </si>
  <si>
    <t>сайты для проверки</t>
  </si>
  <si>
    <t>http://kad.arbitr.ru/</t>
  </si>
  <si>
    <t>http://bankrot.fedresurs.ru/ArbitrManagersList.aspx</t>
  </si>
  <si>
    <t>ПРИМЕЧАНИЯ</t>
  </si>
  <si>
    <t>ЗАПОЛНЯЕТСЯ АНДЕРРАЙТЕРОМ</t>
  </si>
  <si>
    <t>ФИО андеррайтера</t>
  </si>
  <si>
    <t>№ в журнале учета запросов</t>
  </si>
  <si>
    <t>дата и время ответа</t>
  </si>
  <si>
    <t>Статус решения</t>
  </si>
  <si>
    <t>0 -  не согласовано (отказ)</t>
  </si>
  <si>
    <t>6- на согласовании в Re</t>
  </si>
  <si>
    <t>1- согласовано</t>
  </si>
  <si>
    <t>7- консультация</t>
  </si>
  <si>
    <t>2- согласовано на условиях Андеррайтера;</t>
  </si>
  <si>
    <t>8- отправлены документы</t>
  </si>
  <si>
    <t>3- запрос доп. информации;</t>
  </si>
  <si>
    <t>9- заключение договора</t>
  </si>
  <si>
    <t>4- предварительная котировка (не является согласованием)</t>
  </si>
  <si>
    <t>10- служебная записка</t>
  </si>
  <si>
    <t>5- на согласовании в юр. Подразделении</t>
  </si>
  <si>
    <t>Особые условия</t>
  </si>
  <si>
    <t>Примечания</t>
  </si>
  <si>
    <t>ПОЛИС №</t>
  </si>
  <si>
    <t>страхования ответственности арбитражного управляющего</t>
  </si>
  <si>
    <t>Адрес</t>
  </si>
  <si>
    <t>Паспорт</t>
  </si>
  <si>
    <t>Выгодоприобретатели</t>
  </si>
  <si>
    <t>Лица, которым могут быть причинены убытки в связи с неисполнением или ненадлежащим исполнением возложенных на арбитражного управляющего обязанностей в деле о банкротстве</t>
  </si>
  <si>
    <t>Объект страхования</t>
  </si>
  <si>
    <t>Страховой случай</t>
  </si>
  <si>
    <t>Страховым случаем в соответствии п. 3.2 Правил страхования, является  подтвержденное вступившим в законную силу решением суда, наступление ответственности арбитражного управляющего перед участвующими в деле о банкротстве лицами или иными лицами в связи с неисполнением или ненадлежащим исполнением арбитражным управляющим возложенных на него обязанностей в деле о банкротстве, за исключением случаев, предусмотренных пп. «а»–«г» п. 3.1 Правил страхования.
Страховой случай по настоящему Договору считается наступившим при условии, что неисполнение или ненадлежащее исполнение арбитражным управляющим возложенных на него обязанностей в деле о банкротстве, повлекшее за собой причинение убытков лицам, участвующим в деле о банкротстве, и иным лицам, произошло в течение срока действия настоящего Договора, при этом требования Выгодоприобретателей к Страхователю о возмещении причиненных убытков могут быть заявлены в течение сроков исковой давности, установленных законодательством Российской Федерации, как в течение срока действия настоящего Договора, так и после его окончания</t>
  </si>
  <si>
    <t>Франшиза</t>
  </si>
  <si>
    <t>не применяется</t>
  </si>
  <si>
    <t>Страховая премия</t>
  </si>
  <si>
    <t>Страховой тариф (%)</t>
  </si>
  <si>
    <t>Порядок уплаты</t>
  </si>
  <si>
    <t>Страхование, обусловленное настоящим Договором (т.е. обязательство Страховщика по выплате страхового возмещения) распространяется на страховые случаи, происшедшие в течение срока действия настоящего Договора.</t>
  </si>
  <si>
    <t>Во всем, что не определено условиями настоящего Страхового полиса, Стороны руководствуются Правилами страхования.</t>
  </si>
  <si>
    <t>По соглашению Сторон настоящий Договор может быть пролонгирован (возобновлен) в соответствии с требованиями Федерального закона «О несостоятельности (банкротстве)" и  в соответствии с п.6.7.1. Правил страхования.</t>
  </si>
  <si>
    <t>Приложения к договору</t>
  </si>
  <si>
    <t>1. Правила страхования ответственности арбитражных управляющих от 12.04.2013</t>
  </si>
  <si>
    <t>Место, дата выдачи</t>
  </si>
  <si>
    <t>СТРАХОВЩИК:</t>
  </si>
  <si>
    <t>СТРАХОВАТЕЛЬ:</t>
  </si>
  <si>
    <t>ООО «СТРАХОВАЯ КОМПАНИЯ «АРСЕНАЛЪ»</t>
  </si>
  <si>
    <t>С Правилами страхования и условиями настоящего договора страхования ознакомлен и согласен в полном объеме, обязуюсь им следовать. Экземпляр Правил страхования получил в момент подписания настоящего Полиса.</t>
  </si>
  <si>
    <t>_______________________________________</t>
  </si>
  <si>
    <r>
      <t>(подпись)</t>
    </r>
    <r>
      <rPr>
        <sz val="8"/>
        <color indexed="10"/>
        <rFont val="Times New Roman"/>
        <family val="1"/>
      </rPr>
      <t>МП</t>
    </r>
  </si>
  <si>
    <t>ООО "СТРАХОВАЯ КОМПАНИЯ "АРСЕНАЛЪ"</t>
  </si>
  <si>
    <t>Адрес: 111020, г. Москва, 2-я ул. Синичкина, д.9а, стр.10, тел./факс +7(499) 277-79-79</t>
  </si>
  <si>
    <t>ИНН 7705512995</t>
  </si>
  <si>
    <t>КПП 775001001</t>
  </si>
  <si>
    <t>р./сч. №</t>
  </si>
  <si>
    <t>407.018.105.0000.8859.001</t>
  </si>
  <si>
    <t>Получатель</t>
  </si>
  <si>
    <t>Банк получателя</t>
  </si>
  <si>
    <t>БИК</t>
  </si>
  <si>
    <t>044585272</t>
  </si>
  <si>
    <t>кор./сч. №</t>
  </si>
  <si>
    <t>301.018.108.0000.0000.272</t>
  </si>
  <si>
    <t>СЧЕТ №</t>
  </si>
  <si>
    <t>Плательщик:</t>
  </si>
  <si>
    <t>Наименование
товара</t>
  </si>
  <si>
    <t>Единица
изме-
рения</t>
  </si>
  <si>
    <t>Коли-
чество</t>
  </si>
  <si>
    <t>Цена</t>
  </si>
  <si>
    <t>Сумма</t>
  </si>
  <si>
    <t>Страховая премия по Договору страхования</t>
  </si>
  <si>
    <t>шт.</t>
  </si>
  <si>
    <t>Итого:</t>
  </si>
  <si>
    <t>Без налога (НДС).</t>
  </si>
  <si>
    <t>-</t>
  </si>
  <si>
    <t>Всего к оплате:</t>
  </si>
  <si>
    <t>Всего наименований 1, на сумму</t>
  </si>
  <si>
    <t>RUR</t>
  </si>
  <si>
    <t>НДС не облагается</t>
  </si>
  <si>
    <t>Убедительная просьба: в платежном получении указать назначение платежа из графы «Наименование товара».</t>
  </si>
  <si>
    <t>М.П.</t>
  </si>
  <si>
    <t>1. ПРЕДМЕТ ДОГОВОРА.</t>
  </si>
  <si>
    <t>1.1.</t>
  </si>
  <si>
    <t>По настоящему Договору Страховщик обязуется за обусловленную Договором плату (страховую премию) при наступлении предусмотренного в статье 3 Договора события (страхового случая) выплатить страховое возмещение на условиях настоящего Договора,  Правил страхования в пределах согласованной Сторонами и определенной настоящим Договором страховой суммы и лимитов возмещения.</t>
  </si>
  <si>
    <t>1.2.</t>
  </si>
  <si>
    <t>Подписывая настоящий Договор, Страхователь подтверждает, что получил эти Правила страхования, ознакомлен с ними и обязуется выполнять.</t>
  </si>
  <si>
    <t>Во всем, что не определено условиями настоящего Договора, Стороны руководствуются Правилами страхования.</t>
  </si>
  <si>
    <t>1.3.</t>
  </si>
  <si>
    <t>Настоящий Договор заключен в пользу лиц, которым могут быть причинены убытки в связи с неисполнением или ненадлежащим исполнением возложенных на арбитражного управляющего обязанностей в деле о банкротстве (Выгодоприобретателей).</t>
  </si>
  <si>
    <t>2. ОБЪЕКТ СТРАХОВАНИЯ.</t>
  </si>
  <si>
    <t>2.1.</t>
  </si>
  <si>
    <t>3. СТРАХОВОЙ СЛУЧАЙ.</t>
  </si>
  <si>
    <t>3.1.</t>
  </si>
  <si>
    <t>Страховым случаем в соответствии п. 3.2 Правил страхования, является  подтвержденное вступившим в законную силу решением суда, наступление ответственности арбитражного управляющего перед участвующими в деле о банкротстве лицами или иными лицами в связи с неисполнением или ненадлежащим исполнением арбитражным управляющим возложенных на него обязанностей в деле о банкротстве, за исключением случаев, предусмотренных пп. «а»–«г» п. 3.1 Правил страхования.</t>
  </si>
  <si>
    <r>
      <t>3.1.1.</t>
    </r>
    <r>
      <rPr>
        <sz val="11"/>
        <rFont val="Times New Roman"/>
        <family val="1"/>
      </rPr>
      <t>Страховым риском по договору обязательного страхования ответственности арбитражного управляющего является вероятность наступления ответственности по обязательствам, указанным в пункте 3.1 настоящего Договора, за исключением наступления ответственности в результате:</t>
    </r>
  </si>
  <si>
    <t>-причинения убытков вследствие непреодолимой силы, негативных последствий деятельности, связанной с использованием ядерного топлива, в том числе загрязнения атмосферного воздуха, почвы, водного объекта, радиоактивного загрязнения окружающей среды, облучения граждан, а также военных действий, вооруженного мятежа, народного волнения, действий незаконного вооруженного формирования, террористической деятельности, введения военного или чрезвычайного положения;
-причинения морального вреда;
-противоправных действий или бездействия иного лица;
-действий или бездействия арбитражного управляющего, не связанных с осуществлением им полномочий в деле о банкротстве.</t>
  </si>
  <si>
    <t>3.2.</t>
  </si>
  <si>
    <t>Страховой случай по настоящему Договору считается наступившим при условии,  что неисполнение или ненадлежащее исполнение арбитражным управляющим возложенных на него обязанностей в деле о банкротстве, повлекшее за собой причинение убытков лицам, участвующим в деле о банкротстве, и иным лицам, произошло в течение срока действия настоящего Договора, при этом требования Выгодоприобретателей к Страхователю о возмещении причиненных убытков могут быть заявлены в течение сроков исковой давности, установленных законодательством Российской Федерации, как в течение срока действия настоящего Договора, так и после его окончания.</t>
  </si>
  <si>
    <t>4. СТРАХОВАЯ СУММА.</t>
  </si>
  <si>
    <t>4.1.</t>
  </si>
  <si>
    <t>Страховой суммой (агрегатным лимитом ответственности) является денежная сумма, которая установлена федеральным законом и (или) определена настоящим Договором и, исходя из которой, устанавливаются размер страховой премии (страховых взносов) и размер страховой выплаты при наступлении страхового случая.</t>
  </si>
  <si>
    <t>4.2.</t>
  </si>
  <si>
    <t>4.3.</t>
  </si>
  <si>
    <t>Агрегатный лимит ответственности устанавливается за все убытки, связанные со всеми исками, предъявленными в течение периода страхования, в процедуре, применяемой в деле о банкротстве, согласно пункта 2.1. настоящего Договора и подпадающими под действие настоящего Договора в связи с профессиональной деятельностью арбитражного управляющего, и соответствует требованиям, установленным пунктом 2 ст.24.1. Федерального закона от 26 октября 2002 года №127-ФЗ «О несостоятельности (банкротстве)».</t>
  </si>
  <si>
    <t>4.4.</t>
  </si>
  <si>
    <t>После выплаты страхового возмещения страховая сумма по настоящему Договору страхования уменьшается на размер произведенной страховой выплаты.</t>
  </si>
  <si>
    <t>4.5.</t>
  </si>
  <si>
    <t>В случае, если уменьшение страховой суммы по настоящему Договору произошло в течение срока действия настоящего Договора и в результате произошло уменьшение страховой суммы по настоящему Договору, то  размер такой страховой суммы становится меньше требуемого размера страховой суммы, установленного статьей 24.1 Федерального закона от 26 октября 2002 г. № 127-ФЗ «О несостоятельности (банкротстве)», Страхователь вправе заключить дополнительное соглашение или договор страхования, обеспечивающий увеличение размера страховой суммы до минимальных размеров, установленных статьей 24.1 Федерального закона от 26 октября 2002 г. № 127-ФЗ «О несостоятельности (банкротстве)».</t>
  </si>
  <si>
    <t>5. СТРАХОВОЙ ТАРИФ. СТРАХОВАЯ ПРЕМИЯ И ПОРЯДОК УПЛАТЫ.</t>
  </si>
  <si>
    <t>5.1.</t>
  </si>
  <si>
    <t>5.2.</t>
  </si>
  <si>
    <t>5.3.</t>
  </si>
  <si>
    <t>6. СРОК ДЕЙСТВИЯ И ПРЕКРАЩЕНИЕ ДОГОВОРА СТРАХОВАНИЯ.</t>
  </si>
  <si>
    <t>6.1.</t>
  </si>
  <si>
    <t>6.2.</t>
  </si>
  <si>
    <t>6.3.</t>
  </si>
  <si>
    <t>При продлении настоящего Договора на новый срок страховая премия уплачивается в соответствии с действующими на дату ее уплаты страховыми тарифами.</t>
  </si>
  <si>
    <t>6.4.</t>
  </si>
  <si>
    <t>Страховщик, в случае досрочного прекращения настоящего Договора, не освобождается от обязанности произвести страховую выплату по страховым случаям, наступившим вследствие неисполнения  или ненадлежащего исполнения  арбитражным управляющим  возложенных на него обязанностей в деле о банкротстве, которое произошло до даты прекращения настоящего Договора и повлекло за собой причинение убытков лицам, участвующим в деле о банкротстве, и иным лицам.</t>
  </si>
  <si>
    <t>Исключением может являться случай досрочного прекращения настоящего Договора по основанию неисполнения Страхователем условия соблюдения минимального размера страховой суммы, установленного Федеральным Законом от 26 октября 2002 года №127-ФЗ» О несостоятельности(банкротстве)» (Собрание законодательства Российской Федерации, 23002, №43, ст.4190, 2009, «1, ст.4; №29, ст.3632) при исполнении Страховщиком обязательств по Договору в полном объеме.</t>
  </si>
  <si>
    <t>6.5.</t>
  </si>
  <si>
    <t>Настоящий Договор страхования прекращается по истечении срока действия настоящего Договора, а также в случае досрочного прекращения настоящего Договора по соглашению сторон или на основании решения суда.</t>
  </si>
  <si>
    <t>6.6.</t>
  </si>
  <si>
    <t>Действие настоящего Договора досрочно прекращается в случаях:</t>
  </si>
  <si>
    <r>
      <t>6.6.1.</t>
    </r>
    <r>
      <rPr>
        <sz val="11"/>
        <rFont val="Times New Roman"/>
        <family val="1"/>
      </rPr>
      <t>исполнения Страховщиком обязательств по договору страхования в полном объеме и при условии неисполнения Страхователем обязанности, предусмотренной в п.4.2.1 Правил страхования;</t>
    </r>
  </si>
  <si>
    <r>
      <t>6.6.2.</t>
    </r>
    <r>
      <rPr>
        <sz val="11"/>
        <rFont val="Times New Roman"/>
        <family val="1"/>
      </rPr>
      <t>ликвидации Страховщика или отзыва лицензии Страховщика за исключением случаев передачи Страховщиком обязательств, принятых по договорам страхования (страховой портфель) в порядке, установленном законодательством Российской Федерации;</t>
    </r>
  </si>
  <si>
    <r>
      <t>6.6.3.</t>
    </r>
    <r>
      <rPr>
        <sz val="11"/>
        <rFont val="Times New Roman"/>
        <family val="1"/>
      </rPr>
      <t>отказа Страхователя от настоящего Договора.</t>
    </r>
  </si>
  <si>
    <t>6.7.</t>
  </si>
  <si>
    <t>Досрочное прекращение настоящего Договора за исключением оснований, предусмотренные п. 6.10.1 Правил страхования, не освобождает Страховщика от обязанности произвести выплату страхового возмещения по страховым случаям, вызванным неисполнением или ненадлежащим исполнением арбитражным управляющим возложенных на него обязанностей в деле о банкротстве, которое произошло до даты прекращения договора страхования и повлекло за собой причинение убытков лицам, участвующим в деле о банкротстве, и иным лицам, при этом Страховщик не несет обязанности по выплате страхового возмещения по страховым случаям, вызванным неисполнением или ненадлежащим исполнением арбитражным управляющим возложенных на него обязанностей в деле о банкротстве, которое произошло после даты прекращения договора страхования.</t>
  </si>
  <si>
    <t>6.8.</t>
  </si>
  <si>
    <t>Если после заключения настоящего Договора будет установлено, что при заключении настоящего Договора Страхователь сообщил Страховщику заведомо ложные сведения об обстоятельствах, имеющих существенное значение для определения вероятности наступления страхового случая и размерах возможных убытков от его наступления, то Страховщик вправе потребовать признания настоящего Договора недействительным и применения последствий, предусмотренных пунктом 2 статьи 179 Гражданского кодекса Российской Федерации.</t>
  </si>
  <si>
    <t>6.9.</t>
  </si>
  <si>
    <t>По требованию одной из сторон настоящий Договор  может быть изменен или расторгнут по решению суда только при существенном нарушении настоящего Договора другой стороной, а именно, при неисполнении стороной обязанностей, предусмотренных настоящим Договором и Правилами страхования.</t>
  </si>
  <si>
    <t>6.10.</t>
  </si>
  <si>
    <t>При досрочном отказе Страхователя от настоящего Договора, уплаченная Страховщику страховая премия не подлежит возврату.</t>
  </si>
  <si>
    <t>6.11.</t>
  </si>
  <si>
    <t>В случае досрочного прекращения настоящего Договора по основаниям, указанным в п. 6.6.2 настоящего Договора часть страховой премии по настоящему Договору подлежит возврату Страхователю за неистекший срок действия настоящего Договора. В остальных случаях страховая премия не подлежит возврату Страхователю.</t>
  </si>
  <si>
    <t>Исчисление неистекшего срока действия настоящего Договора начинается с дня, следующего за датой досрочного прекращения действия настоящего Договора.</t>
  </si>
  <si>
    <t>7. ПОСЛЕДСТВИЯ УВЕЛИЧЕНИЯ СТРАХОВОГО РИСКА В ПЕРИОД ДЕЙСТВИЯ ДОГОВОРА СТРАХОВАНИЯ.</t>
  </si>
  <si>
    <t>7.1.</t>
  </si>
  <si>
    <t>В период действия настоящего Договора Страхователь обязан незамедлительно сообщать Страховщику способом, обеспечивающим фиксирование текста (по почте (с уведомлением о вручении), факсимильной связи, телеграммой, телефонограммой и т.п.), с указанием отправителя и даты сообщения, о ставших ему известными значительных изменениях в обстоятельствах, сообщенных Страховщику при заключении настоящего Договора, если эти изменения могут существенно повлиять на увеличение страхового риска.</t>
  </si>
  <si>
    <t>Значительными признаются изменения в обстоятельствах,  указанных в договоре страхования (страховом полисе), Заявлении на страхование или в письменном запросе Страховщика.</t>
  </si>
  <si>
    <t>7.2.</t>
  </si>
  <si>
    <t>Страховщик, уведомленный об обстоятельствах, влекущих увеличение страхового риска, вправе потребовать изменения условий настоящего Договора и/или уплаты дополнительной страховой премии соразмерно увеличению страхового риска.</t>
  </si>
  <si>
    <t>Если Страхователь возражает против изменения условий настоящего Договора и/или доплаты страховой премии, то в соответствии с Гражданским кодексом Российской Федерации Страховщик вправе потребовать расторжения настоящего Договора.</t>
  </si>
  <si>
    <t>7.3.</t>
  </si>
  <si>
    <t>При неисполнении Страхователем обязанности, предусмотренной в п. 7.1 настоящего Договора, Страховщик вправе в соответствии с Гражданским кодексом Российской Федерации потребовать расторжения настоящего Договора и возмещения убытков, причиненных расторжением настоящего Договора.</t>
  </si>
  <si>
    <t>7.4.</t>
  </si>
  <si>
    <t>Страховщик не вправе требовать расторжения настоящего Договора, если обстоятельства, влекущие увеличение страхового риска, уже отпали.</t>
  </si>
  <si>
    <t>8. ПРАВА И ОБЯЗАННОСТИ СТОРОН.</t>
  </si>
  <si>
    <t>8.1.</t>
  </si>
  <si>
    <t>Страховщик обязан:</t>
  </si>
  <si>
    <r>
      <t>8.1.1.</t>
    </r>
    <r>
      <rPr>
        <sz val="11"/>
        <rFont val="Times New Roman"/>
        <family val="1"/>
      </rPr>
      <t>Ознакомить Страхователя с Правилами страхования  и вручить экземпляр Правил.</t>
    </r>
  </si>
  <si>
    <r>
      <t>8.1.2.</t>
    </r>
    <r>
      <rPr>
        <sz val="11"/>
        <rFont val="Times New Roman"/>
        <family val="1"/>
      </rPr>
      <t>Произвести страховую выплату при наступлении страхового случая в порядке и сроки, установленные настоящим Договором.</t>
    </r>
  </si>
  <si>
    <r>
      <t>8.1.3.</t>
    </r>
    <r>
      <rPr>
        <sz val="11"/>
        <rFont val="Times New Roman"/>
        <family val="1"/>
      </rPr>
      <t>Обеспечить конфиденциальность в отношениях со Страхователем, не разглашать полученные им в результате своей профессиональной деятельности сведения о Страхователе, Выгодоприобретателях, а также об имущественном положении этих лиц, за исключением случаев, предусмотренных законодательными актами Российской Федерации.</t>
    </r>
  </si>
  <si>
    <t>8.2.</t>
  </si>
  <si>
    <t>Страховщик имеет право:</t>
  </si>
  <si>
    <r>
      <t>8.2.1.</t>
    </r>
    <r>
      <rPr>
        <sz val="11"/>
        <rFont val="Times New Roman"/>
        <family val="1"/>
      </rPr>
      <t>Требовать от Страхователя предоставления информации, необходимой для оценки степени риска при заключении настоящего Договора страхования и в течение срока действия настоящего Договора.</t>
    </r>
  </si>
  <si>
    <r>
      <t>8.2.2.</t>
    </r>
    <r>
      <rPr>
        <sz val="11"/>
        <rFont val="Times New Roman"/>
        <family val="1"/>
      </rPr>
      <t>Требовать от Страхователя (Выгодоприобретателей) выполнения обязанностей по договору при предъявлении требований о выплате страхового возмещения.</t>
    </r>
  </si>
  <si>
    <r>
      <t>8.2.3.</t>
    </r>
    <r>
      <rPr>
        <sz val="11"/>
        <rFont val="Times New Roman"/>
        <family val="1"/>
      </rPr>
      <t>Проверять сообщенную Страхователем информацию, касающуюся объекта страхования.</t>
    </r>
  </si>
  <si>
    <r>
      <t>8.2.4.</t>
    </r>
    <r>
      <rPr>
        <sz val="11"/>
        <rFont val="Times New Roman"/>
        <family val="1"/>
      </rPr>
      <t>Потребовать изменения условий настоящего Договора и/или уплаты дополнительной страховой премии соразмерно увеличению страхового риска при значительном изменении в обстоятельствах, сообщенных Страховщику при заключении настоящего Договора, и указанных в настоящем Договоре / страховом полисе, заявлении на страхование или в письменном запросе Страховщика. При несогласии Страхователя с изменением условий настоящего Договора  и/или доплатой страховой премии потребовать расторжения настоящего Договора с момента даты наступления изменений в страховом риске.</t>
    </r>
  </si>
  <si>
    <r>
      <t>8.2.5.</t>
    </r>
    <r>
      <rPr>
        <sz val="11"/>
        <rFont val="Times New Roman"/>
        <family val="1"/>
      </rPr>
      <t>Давать указания Страхователю о принятии мер по уменьшению возможных убытков при наступлении страхового случая.</t>
    </r>
  </si>
  <si>
    <r>
      <t>8.2.6.</t>
    </r>
    <r>
      <rPr>
        <sz val="11"/>
        <rFont val="Times New Roman"/>
        <family val="1"/>
      </rPr>
      <t>В целях обеспечения требований, предусмотренных Федеральным законом от 26 октября 2002 г. № 127-ФЗ «О несостоятельности (банкротстве)», сообщать саморегулируемой организации арбитражных управляющих, членом которой является Страхователь, об уменьшении страховой суммы, возникшем в результате произведенной страховой выплаты и об исполнении или неисполнении Страхователем предусмотренной пунктом 4.3.2. настоящего Договора  обязанности заключить дополнительное соглашение или договор страхования, обеспечивающий увеличение размера страховой суммы до минимальных размеров, установленных статьей 24.1 Федерального закона от 26 октября 2002 г. № 127-ФЗ «О несостоятельности (банкротстве)».</t>
    </r>
  </si>
  <si>
    <r>
      <t>8.2.7.</t>
    </r>
    <r>
      <rPr>
        <sz val="11"/>
        <rFont val="Times New Roman"/>
        <family val="1"/>
      </rPr>
      <t>Сообщать в саморегулируемую организацию, членом которой является арбитражный управляющий следующую информацию:</t>
    </r>
  </si>
  <si>
    <t>- сведения о заключенном настоящем Договоре;</t>
  </si>
  <si>
    <t>- сведения о фактических страховых выплатах по настоящему Договору;</t>
  </si>
  <si>
    <t>- сведения о соблюдении арбитражным управляющим сроков внесения  страховых премий по настоящему Договору;</t>
  </si>
  <si>
    <r>
      <t>- о соблюдении арбитражным управляющим требований по соответствию страховой суммы по заключенному настоящему Договору</t>
    </r>
    <r>
      <rPr>
        <sz val="11"/>
        <color indexed="10"/>
        <rFont val="Times New Roman"/>
        <family val="1"/>
      </rPr>
      <t>минимальным размерам, установленным Федеральным Законом от 26 октября 2002 года №127-ФЗ» О несостоятельности(банкротстве)»;</t>
    </r>
  </si>
  <si>
    <t>- об изменении условий настоящего Договора;</t>
  </si>
  <si>
    <r>
      <t>- об окончании срока действия настоящего Договора, о досрочном прекращении настоящего Договора (досрочное расторжение, отказ от договора)</t>
    </r>
    <r>
      <rPr>
        <b/>
        <sz val="11"/>
        <color indexed="10"/>
        <rFont val="Times New Roman"/>
        <family val="1"/>
      </rPr>
      <t>.</t>
    </r>
  </si>
  <si>
    <t>8.3.</t>
  </si>
  <si>
    <t>Страхователь обязан:</t>
  </si>
  <si>
    <r>
      <t>8.3.1.</t>
    </r>
    <r>
      <rPr>
        <sz val="11"/>
        <rFont val="Times New Roman"/>
        <family val="1"/>
      </rPr>
      <t>При заключении настоящего Договора сообщить Страховщику известные ему обстоятельства, имеющие существенное значение для определения вероятности наступления страхового случая и размера возможных убытков от его наступления. Существенными признаются, во всяком случае, обстоятельства, определенно оговоренные в настоящем Договоре, в заявлении на страхование или в письменном запросе Страховщика.</t>
    </r>
  </si>
  <si>
    <r>
      <t>8.3.2.</t>
    </r>
    <r>
      <rPr>
        <sz val="11"/>
        <rFont val="Times New Roman"/>
        <family val="1"/>
      </rPr>
      <t>Своевременно и в установленном настоящем Договором порядке и размере уплатить страховую премию (страховые взносы).</t>
    </r>
  </si>
  <si>
    <r>
      <t>8.3.3.</t>
    </r>
    <r>
      <rPr>
        <sz val="11"/>
        <rFont val="Times New Roman"/>
        <family val="1"/>
      </rPr>
      <t>В период действия настоящего Договора незамедлительно сообщать Страховщику способом, обеспечивающим фиксирование текста (по почте (с уведомлением о вручении), факсимильной связи, телеграммой, телефонограммой и т.п.), с указанием отправителя и даты сообщения,  о ставших ему известными значительных изменениях в обстоятельствах, сообщенных Страховщику при заключении настоящего Договора, если эти изменения могут существенно повлиять на увеличение страхового риска. Значительными, во всяком случае, признаются изменения в обстоятельствах, указанных в настоящем Договоре, в заявлении на страхование или в письменном запросе Страховщика.</t>
    </r>
  </si>
  <si>
    <r>
      <t>8.3.4.</t>
    </r>
    <r>
      <rPr>
        <sz val="11"/>
        <rFont val="Times New Roman"/>
        <family val="1"/>
      </rPr>
      <t>Незамедлительно, но не позднее 3 (трех) рабочих дней, со дня получения соответствующих документов или уведомлений, письменно известить Страховщика обо всех предъявленных ему требованиях Выгодоприобретателей, направив в адрес Страховщика копию искового Заявления, поданного в суд, копии иных судебных актов, и любые уведомления, полученные Страхователем, о причинении им убытков в соответствии с которыми рассматривается дело о взыскании убытков со Страхователя.</t>
    </r>
  </si>
  <si>
    <t>Не признавать частично или полностью требования, предъявляемые ему в связи со страховым случаем, а также не принимать на себя каких-либо прямых или косвенных обстоятельств по урегулированию таких требований без согласия Страховщика</t>
  </si>
  <si>
    <r>
      <t>8.3.5.</t>
    </r>
    <r>
      <rPr>
        <sz val="11"/>
        <rFont val="Times New Roman"/>
        <family val="1"/>
      </rPr>
      <t>Принять разумные и доступные в сложившихся обстоятельствах меры по уменьшению убытков, подлежащих возмещению по условиям настоящего Договора. Принимая такие меры, Страхователь должен следовать указаниям Страховщика, если они сообщены Страхователю, и при условии, что такие указания Страховщика не противоречат законодательству Российской Федерациии арбитражный управляющий способен их выполнить</t>
    </r>
  </si>
  <si>
    <t>Не отказываться от своего права требования к лицу, ответсвенному за убытки, возмещенные Страховщиком, и не осуществлять действия (бездействия), приводящее к тому, что осуществление этого права станет невозможным по вине арбитражного управляющего.</t>
  </si>
  <si>
    <t>Такими мерами, в частности, является отказ Страхователя от частичного или полного признания требований, предъявляемых ему в связи со страховым случаем, а также отказ от добровольного возложения на себя каких-либо прямых или косвенных обязательств по урегулированию таких требований без согласия Страховщика.</t>
  </si>
  <si>
    <t>Страхователь обязан следовать указаниям Страховщика, не противоречащим законодательству Российской Федерации при условии, что Страхователь способен выполнить такие указания.</t>
  </si>
  <si>
    <r>
      <t>8.3.6.</t>
    </r>
    <r>
      <rPr>
        <sz val="11"/>
        <rFont val="Times New Roman"/>
        <family val="1"/>
      </rPr>
      <t>Сообщить Страховщику обо всех заключенных и заключаемых договорах страхования, объект страхования которых совпадает с объектом страхования настоящего Договора.</t>
    </r>
  </si>
  <si>
    <r>
      <t>8.3.7.</t>
    </r>
    <r>
      <rPr>
        <sz val="11"/>
        <rFont val="Times New Roman"/>
        <family val="1"/>
      </rPr>
      <t>Ходатайствовать перед судом о привлечении Страховщика в качестве третьего лица к участию в деле.</t>
    </r>
  </si>
  <si>
    <r>
      <t>8.3.8.</t>
    </r>
    <r>
      <rPr>
        <sz val="11"/>
        <rFont val="Times New Roman"/>
        <family val="1"/>
      </rPr>
      <t>Уведомить Страховщика об отказе от продления настоящего Договора не позднее, чем за один месяц до истечения срока действия настоящего Договора. Такое уведомление должно быть передано Страховщику или его представителю любым доступным способом, обеспечивающим фиксирование текста (по почте (с уведомлением о вручении), факсимильной связи, телеграммой, телефонограммой и т.п.), с указанием отправителя и даты сообщения.</t>
    </r>
  </si>
  <si>
    <r>
      <t>8.3.9.</t>
    </r>
    <r>
      <rPr>
        <sz val="11"/>
        <rFont val="Times New Roman"/>
        <family val="1"/>
      </rPr>
      <t>В случае, если осуществление страховой выплаты происходит в течении срока, на который заключен настоящий Договор, и приводит к уменьшению страховой суммы ниже минимального уровня страховой суммы, установленной ст.24.1 Федерального закона от 26 октября 2002 г. №127-ФЗ «О несостоятельности(банкротстве)», в срок не позднее семи рабочих дней с даты осуществления страховой выплаты, в результате которой  произошло такое уменьшение страховой суммы, заключить дополнительное соглашение или дополнительный Договор, обеспечивающий соблюдение требования о соответствии  размера страховой суммы минимальным размерам, установленный Федеральным законом от 26 октября 2002 г. №127-ФЗ «О несостоятельности(банкротстве)».</t>
    </r>
  </si>
  <si>
    <r>
      <t>8.3.10.</t>
    </r>
    <r>
      <rPr>
        <sz val="11"/>
        <rFont val="Times New Roman"/>
        <family val="1"/>
      </rPr>
      <t>В сроки, установленные саморегулируемой организацией  сообщать саморегулируемой организации:</t>
    </r>
  </si>
  <si>
    <t>-сведения о заключенном им настоящем Договор и представить указанный договор;</t>
  </si>
  <si>
    <t>-сведения о фактических страховых выплатах по настоящему Договору;</t>
  </si>
  <si>
    <t>-о сроках внесения страховых премий по настоящему Договору;</t>
  </si>
  <si>
    <t>-о соблюдении условия соответствия размера страховой суммы минимальным размерам, установленным Федерального закона от 26 октября 2002 г. №127-ФЗ «О несостоятельности (банкротстве)»;</t>
  </si>
  <si>
    <t>-об изменении условий настоящего Договора;</t>
  </si>
  <si>
    <t>- об окончании срока действия настоящего Договора, о досрочном прекращении настоящего Договора (расторжении, отказе);</t>
  </si>
  <si>
    <t>-в случаях окончания срока действия настоящего Договора, досрочного прекращения настоящего Договора  заключить договор страхования на новый срок, который должен вступать в силу не позднее следующего дня после даты окончания(прекращения) настоящего Договора.</t>
  </si>
  <si>
    <t>8.4.</t>
  </si>
  <si>
    <t>Страхователь имеет право:</t>
  </si>
  <si>
    <r>
      <t>8.4.1.</t>
    </r>
    <r>
      <rPr>
        <sz val="11"/>
        <rFont val="Times New Roman"/>
        <family val="1"/>
      </rPr>
      <t>В период действия настоящего Договора обратиться к Страховщику с просьбой об изменении условий настоящего Договора (изменение страховой суммы и т.п.).</t>
    </r>
  </si>
  <si>
    <r>
      <t>8.4.2.</t>
    </r>
    <r>
      <rPr>
        <sz val="11"/>
        <rFont val="Times New Roman"/>
        <family val="1"/>
      </rPr>
      <t>Досрочно расторгнуть настоящий Договор в порядке, предусмотренном гражданским законодательством Российской Федерации и Правилами страхования;</t>
    </r>
  </si>
  <si>
    <r>
      <t>8.4.3.</t>
    </r>
    <r>
      <rPr>
        <sz val="11"/>
        <rFont val="Times New Roman"/>
        <family val="1"/>
      </rPr>
      <t>Отказаться от настоящего Договора в любое время, если к моменту отказа возможность наступления страхового случая не отпала по обстоятельствам иным, чем наступление страхового случая.</t>
    </r>
  </si>
  <si>
    <t>8.5.</t>
  </si>
  <si>
    <t>Стороны вправе осуществлять иные права и должны исполнять другие обязанности, предусмотренные Правилами страхования и законодательством Российской Федерации.</t>
  </si>
  <si>
    <t>9. СТРАХОВАЯ ВЫПЛАТА.</t>
  </si>
  <si>
    <t>9.1.</t>
  </si>
  <si>
    <t>При обращении за страховой выплатой Страховщику должны быть предоставлены следующие документы:</t>
  </si>
  <si>
    <r>
      <t>9.1.1.</t>
    </r>
    <r>
      <rPr>
        <sz val="11"/>
        <rFont val="Times New Roman"/>
        <family val="1"/>
      </rPr>
      <t>письменное заявление на выплату;</t>
    </r>
  </si>
  <si>
    <r>
      <t>9.1.2.</t>
    </r>
    <r>
      <rPr>
        <sz val="11"/>
        <rFont val="Times New Roman"/>
        <family val="1"/>
      </rPr>
      <t>копия вступившего в законную силу решения суда, подтверждающего наступление ответственности арбитражного управляющего перед участвующими в деле о банкротстве лицами или иными лицами в связи с неисполнением или ненадлежащим исполнением арбитражным управляющим возложенных на него обязанностей в деле о банкротстве, а также размер причиненных убытков, с приложением всех документов, на основании которых было принято решение суда.</t>
    </r>
  </si>
  <si>
    <t>9.2.</t>
  </si>
  <si>
    <t>При необходимости Страховщик запрашивает дополнительные документы и сведения, связанные со страховым случаем, у Страхователя, правоохранительных органов, банков и других предприятий, учреждений и организаций, располагающих информацией об обстоятельствах страхового случая и размере причиненных убытков, а также вправе самостоятельно выяснять причины и обстоятельства наступления страхового случая.</t>
  </si>
  <si>
    <t>9.3.</t>
  </si>
  <si>
    <t>При установлении в соответствии с настоящим Договором и Правилами страхования  факта наступления страхового случая, Страховщик в течение 30 дней с даты получения всех необходимых документов,  составляет акт о страховом случае и производит выплату страхового возмещения либо направляет Страхователю в письменном виде извещение о полном или частичном отказе в страховой выплате с указанием причин отказа.</t>
  </si>
  <si>
    <t>9.4.</t>
  </si>
  <si>
    <t>При наступлении страхового случая Страховщик производит страховую выплату в течении 7 банковских дней после подписания акта о страховом случае в размере причиненных Выгодоприобретателям убытков, установленных вступившим в законную силу решением суда, но не превышающем размера страховой суммы по настоящему Договору.</t>
  </si>
  <si>
    <t>Под убытками понимаются расходы, которые Выгодоприобретатель, чье право нарушено, произвел или должен будет произвести для восстановления нарушенного права, утрата или повреждение его имущества (реальный ущерб), а также неполученные доходы, которые Выгодоприобретатель получил бы при обычных условиях гражданского оборота, если бы его право не было нарушено (упущенная выгода).</t>
  </si>
  <si>
    <t>9.5.</t>
  </si>
  <si>
    <t>При наступлении страхового случая Страховщик также возмещает расходы Страхователя, связанные с его обязанностью принимать разумные и доступные в сложившихся обстоятельствах меры, чтобы уменьшить возможные убытки. Эти расходы возмещаются, если они были необходимы или были произведены для выполнения указаний Страховщика, даже если принятые меры оказались безуспешными.</t>
  </si>
  <si>
    <t>9.6.</t>
  </si>
  <si>
    <t>Общий размер страховой выплаты по настоящему Договору не может превышать страховой суммы, установленной в настоящем Договоре, за исключением случаев, установленных законодательством Российской Федерации.</t>
  </si>
  <si>
    <t>9.7.</t>
  </si>
  <si>
    <t>Если в момент неисполнения или ненадлежащего исполнения арбитражным управляющим возложенных на него обязанностей в деле о банкротстве, повлекшее за собой причинение убытков лицам, участвующим в деле о банкротстве, и иным лицам, ответственность арбитражного управляющего была застрахована по нескольким договорам страхования, страховое возмещение выплачивается в следующем порядке:</t>
  </si>
  <si>
    <t>а) при одновременном действии основного (основных) и дополнительного (дополнительных) договоров страхования – в первую очередь производится выплата страхового возмещения по дополнительному (дополнительным) договорам страхования, а при недостаточности страховой суммы (страховых сумм) - по основному (основным);</t>
  </si>
  <si>
    <t>б) при одновременном действии двух и более дополнительных и/или двух и более основных договоров страхования:</t>
  </si>
  <si>
    <t>- в случаях, когда к моменту получения возмещения от Страховщика Выгодоприобретатель полностью или частично получил возмещение убытков от другой страховой организации (страховых организаций), он имеет право на получение возмещения только в части убытков, не возмещенных этими страховыми организациями;</t>
  </si>
  <si>
    <t>- в случаях, если несмотря на вышеуказанное правило Выгодоприобретатель получил страховое возмещение от двух или нескольких страховых организаций, в сумме превышающее размер причиненных ему убытков, он возвращает Страховщику часть полученной от него выплаты, определяемой как разница между фактически полученной суммой возмещения по договору страхования и суммой убытка, сокращенного  пропорционально отношению страховой суммы по договору страхования к совокупному размеру страховых сумм по всем договорам страхования, по которым была произведена выплата, относящимся к тому же типу (типу дополнительного договора или типу основного договора).</t>
  </si>
  <si>
    <t>9.8.</t>
  </si>
  <si>
    <t>Страховщик имеет право отказать в страховой выплате, если в течение действия настоящего Договора имели место следующие обстоятельства:</t>
  </si>
  <si>
    <r>
      <t>9.8.1.</t>
    </r>
    <r>
      <rPr>
        <sz val="11"/>
        <rFont val="Times New Roman"/>
        <family val="1"/>
      </rPr>
      <t>Страхователь не исполнил обязанность об уведомлении Страховщика, установленную п.8.3.5 настоящего Договора, если не будет доказано, что Страховщик своевременно узнал о наступлении страхового случая либо, что отсутствие у Страховщика сведений об этом не могло сказаться на его обязанности произвести страховую выплату;</t>
    </r>
  </si>
  <si>
    <r>
      <t>9.8.2.</t>
    </r>
    <r>
      <rPr>
        <sz val="11"/>
        <rFont val="Times New Roman"/>
        <family val="1"/>
      </rPr>
      <t>В части убытков возникших, вследствие того, что Страхователь умышленно не принял разумных и доступных ему мер, чтобы уменьшить возможные убытки;</t>
    </r>
  </si>
  <si>
    <r>
      <t>9.8.3.</t>
    </r>
    <r>
      <rPr>
        <sz val="11"/>
        <rFont val="Times New Roman"/>
        <family val="1"/>
      </rPr>
      <t>Страхователь отказался от своего права требования к лицу, ответственному за убытки, возмещенные Страховщиком, или осуществление этого права стало невозможным по вине Страхователя, Страховщик освобождается от выплаты страхового возмещения полностью или в части, соответствующей доле убытков, причиненных указанным лицом, ответственным за убытки, в общем размере установленных убытков, причиненных Страхователем, и вправе потребовать возврата излишне выплаченной суммы возмещения.</t>
    </r>
  </si>
  <si>
    <t>9.9.</t>
  </si>
  <si>
    <t>Решение об отказе в страховой выплате сообщается Страхователю в письменной форме с обоснованием причин отказа.</t>
  </si>
  <si>
    <t>9.10.</t>
  </si>
  <si>
    <t>Отказ Страховщика произвести страховую выплату может быть обжалован Страхователем в судебном порядке.</t>
  </si>
  <si>
    <t>9.11.</t>
  </si>
  <si>
    <t>Страховщик после выплаты страхового возмещения имеет право в случаях, предусмотренных законодательством Российской Федерации, предъявить регрессное требование к причинившему убытки Страхователю в размере произведенной Страховщиком страховой выплаты.</t>
  </si>
  <si>
    <t>9.12.</t>
  </si>
  <si>
    <t>В случаях, когда неисполнение или ненадлежащее исполнение Страхователем возложенных на него обязанностей в деле о банкротстве, повлекшее за собой впоследствии причинение убытков лицам, участвующим в деле о банкротстве, и иным лицам, имело место в течение длительного периода времени (более одного календарного дня), моментом такого неисполнения (ненадлежащего исполнения) считается:</t>
  </si>
  <si>
    <t>а) день, когда началось такое неисполнение (ненадлежащее исполнение);</t>
  </si>
  <si>
    <t>б) если день, указанный в п. а) установить невозможно - день начала исполнения обязанностей, возложенных на арбитражного управляющего в деле о банкротстве, которые признаны неисполненными или исполненными ненадлежащим образом;</t>
  </si>
  <si>
    <t>в) если момент времени, указанный в п. а) и б) установить невозможно – день начала процедуры банкротства, при выполнении обязанностей в рамках которой арбитражным управляющим допущено неисполнение (ненадлежащее исполнение).</t>
  </si>
  <si>
    <t>10. ПОРЯДОК РАЗРЕШЕНИЯ СПОРОВ.</t>
  </si>
  <si>
    <t>10.1.</t>
  </si>
  <si>
    <t>Все иные, не оговоренные настоящим Договором и Правилами страхования условия, регулируются законодательством Российской Федерации.</t>
  </si>
  <si>
    <t>10.2.</t>
  </si>
  <si>
    <t>Споры, возникающие при исполнении условий настоящего Договора, разрешаются сторонами в процессе переговоров. При не достижении соглашения, спор передается на рассмотрение арбитражного суда города Москвы в соответствии с его компетенцией.</t>
  </si>
  <si>
    <t>10.3.</t>
  </si>
  <si>
    <t>Иск по требованиям, вытекающим из настоящего Договора, заключенного на условиях Правил страхования, может быть предъявлен в течение сроков исковой давности, установленных действующим законодательством Российской Федерации.</t>
  </si>
  <si>
    <t>11. ПРОЧИЕ УСЛОВИЯ.</t>
  </si>
  <si>
    <t>11.1.</t>
  </si>
  <si>
    <t>Настоящий Договор составлен на русском языке в двух имеющих равную юридическую силу экземплярах, из которых один предназначается Страховщику и один – Страхователю.</t>
  </si>
  <si>
    <t>11.2.</t>
  </si>
  <si>
    <t>Любые изменения и дополнения к настоящему Договору оформляются в виде дополнительных соглашений в простой письменной форме и составляют его неотъемлемую часть.</t>
  </si>
  <si>
    <t>11.3.</t>
  </si>
  <si>
    <t>Приложения:</t>
  </si>
  <si>
    <t>11.3.1. «Правила страхования ответственности арбитражных управляющих» Страховщика от 12 апреля 2013 г.</t>
  </si>
  <si>
    <t>12. АДРЕСА И БАНКОВСКИЕ РЕКВИЗИТЫ СТОРОН.</t>
  </si>
  <si>
    <t>Страховщик:</t>
  </si>
  <si>
    <t>Страхователь:</t>
  </si>
  <si>
    <t>ООО «СТРАХОВАЯ КОМПАНИЯ  «АРСЕНАЛЪ»</t>
  </si>
  <si>
    <t>С Правилами страхования и условиями договора страхования ознакомлен, согласен. Экземпляры Правил страхования и договора страхования на руки получил.</t>
  </si>
  <si>
    <t>Юр./факт адрес:  111020, г. Москва, 2-я ул. Синичкина,</t>
  </si>
  <si>
    <t>д.9 а, строен.10</t>
  </si>
  <si>
    <t>Банковские реквизиты:</t>
  </si>
  <si>
    <t>р/с   407.018.105.0000.8859.001</t>
  </si>
  <si>
    <t>к/с  301.018.108.0000.0000.272</t>
  </si>
  <si>
    <t>БИК 044585272, ИНН 7705512995, КПП 775001001</t>
  </si>
  <si>
    <t>ОКМТО 453 388 00</t>
  </si>
  <si>
    <t>Е-mail: info@arsenalins.ru</t>
  </si>
  <si>
    <t>От имени Страховщика:</t>
  </si>
  <si>
    <t>От имени Страхователя:</t>
  </si>
  <si>
    <t>____________________/ ______</t>
  </si>
  <si>
    <r>
      <t>____________________/</t>
    </r>
    <r>
      <rPr>
        <b/>
        <sz val="11"/>
        <color indexed="10"/>
        <rFont val="Times New Roman"/>
        <family val="1"/>
      </rPr>
      <t>______________</t>
    </r>
  </si>
  <si>
    <t>м.п.</t>
  </si>
  <si>
    <t>в АО "Нефтепромбанк"</t>
  </si>
  <si>
    <t>Тел.:  +7 (499) 277-79-79, 8 (800) 707-07-79</t>
  </si>
  <si>
    <t>АО "Нефтепромбанк"</t>
  </si>
  <si>
    <t>Страховая премия (расчетная), руб.</t>
  </si>
  <si>
    <t>Запрашиваемая страховая премия, руб.</t>
  </si>
  <si>
    <t>12-на доработку</t>
  </si>
  <si>
    <r>
      <t xml:space="preserve">ЗАЯВЛЕНИЕ
</t>
    </r>
    <r>
      <rPr>
        <b/>
        <sz val="10"/>
        <color indexed="10"/>
        <rFont val="Times New Roman"/>
        <family val="1"/>
      </rPr>
      <t>на страхование ответственности арбитражного управляющего</t>
    </r>
    <r>
      <rPr>
        <b/>
        <sz val="9"/>
        <color indexed="10"/>
        <rFont val="Times New Roman"/>
        <family val="1"/>
      </rPr>
      <t>(для заключения дополнительного договора страхования)</t>
    </r>
  </si>
  <si>
    <t>Дата и место рождения</t>
  </si>
  <si>
    <t>ИНН Арбитражного управляющего</t>
  </si>
  <si>
    <t>Адрес регистрации</t>
  </si>
  <si>
    <t>Почтовый адрес (для корреспонденции)</t>
  </si>
  <si>
    <t>Финансового управляющего</t>
  </si>
  <si>
    <t>Количество  предупреждений за последние 36 месяцев</t>
  </si>
  <si>
    <t>Количество заявленных требований о возмещении вреда за последние 36 месяцев</t>
  </si>
  <si>
    <t>Продление срока (на сколько месяцев  и до какой даты):</t>
  </si>
  <si>
    <t>Стаж/опыт работы в качестве АУ</t>
  </si>
  <si>
    <t>Количество штрафов за последние 36 месяцев</t>
  </si>
  <si>
    <t>Количество заявлений о привлечении к административной ответственности за последние 12 месяцев</t>
  </si>
  <si>
    <t>Количество требования о возмещении вреда (претензии, иски) за последние 36 месяцев</t>
  </si>
  <si>
    <t>Расчет СП</t>
  </si>
  <si>
    <t>Нетто</t>
  </si>
  <si>
    <t>К стаж</t>
  </si>
  <si>
    <t>Кол-во штрафов за последние 36 месяцев</t>
  </si>
  <si>
    <t>Кол-во требования о возмещении вреда (претензии, иски) за последние 36 месяцев</t>
  </si>
  <si>
    <t>Количество (оплаченных) исков о возмещении вреда за последние 5 лет</t>
  </si>
  <si>
    <t>Брутто</t>
  </si>
  <si>
    <t>Таблица коэффициентов</t>
  </si>
  <si>
    <t>К по договору</t>
  </si>
  <si>
    <t>max</t>
  </si>
  <si>
    <t>один платеж</t>
  </si>
  <si>
    <t>два платежа</t>
  </si>
  <si>
    <t>Количество предупреждений за последние 36 месяцев</t>
  </si>
  <si>
    <t>Количество заявлений о привлечении к адм ответственности за последние 12 месяцев</t>
  </si>
  <si>
    <t>Количество (оплаченных) исков о возмещении вреда за последние 36 месяцев</t>
  </si>
  <si>
    <t xml:space="preserve">Количество отстранений/дисквалификаций за время работы АУ </t>
  </si>
  <si>
    <t>Количество жалоб на действия АУ</t>
  </si>
  <si>
    <t>Количество отстранение/дисквалификаций за время работы АУ</t>
  </si>
  <si>
    <t>Комбинированный коэффициент сложности дела о банкротстве
ПРИСВАИВАЕТСЯ ТОЛЬКО АНДЕРРАЙТЕРОМ</t>
  </si>
  <si>
    <r>
      <t xml:space="preserve">Выносились ли в течение всего периода осуществления деятельности в качестве арбитражного управляющего решения арбитражного суда о </t>
    </r>
    <r>
      <rPr>
        <b/>
        <sz val="9"/>
        <color indexed="10"/>
        <rFont val="Times New Roman"/>
        <family val="1"/>
      </rPr>
      <t>дисквалификации</t>
    </r>
    <r>
      <rPr>
        <sz val="9"/>
        <color indexed="10"/>
        <rFont val="Times New Roman"/>
        <family val="1"/>
      </rPr>
      <t xml:space="preserve"> Вас за совершение административного правонарушения? (Если «ДА», просьба описать подробно: дата, номер дела, причины)</t>
    </r>
  </si>
  <si>
    <r>
      <t xml:space="preserve">Выносились ли в течение всего периода осуществления деятельности в качестве арбитражного управляющего определения арбитражного суда об </t>
    </r>
    <r>
      <rPr>
        <b/>
        <sz val="9"/>
        <color indexed="10"/>
        <rFont val="Times New Roman"/>
        <family val="1"/>
      </rPr>
      <t>отстранении</t>
    </r>
    <r>
      <rPr>
        <sz val="9"/>
        <color indexed="10"/>
        <rFont val="Times New Roman"/>
        <family val="1"/>
      </rPr>
      <t xml:space="preserve"> Вас от исполнения обязанностей в деле о банкротстве? (Если «ДА», просьба описать подробно: дата, номер дела, причины)</t>
    </r>
  </si>
  <si>
    <r>
      <t xml:space="preserve">Применялись ли к Вам за последние 36 месяцев  </t>
    </r>
    <r>
      <rPr>
        <b/>
        <sz val="9"/>
        <rFont val="Times New Roman"/>
        <family val="1"/>
      </rPr>
      <t>меры ответственности</t>
    </r>
    <r>
      <rPr>
        <sz val="9"/>
        <rFont val="Times New Roman"/>
        <family val="1"/>
      </rPr>
      <t>, предусмотренные Уголовным кодексом РФ, Кодексом об административных правонарушениях РФ, в связи с исполнением Вами обязанностей в деле о банкротстве? (Если «ДА», просьба описать подробно: дата, номер дела, причины)</t>
    </r>
  </si>
  <si>
    <r>
      <t xml:space="preserve">Были ли заявлены Вам за последние 36 месяцев </t>
    </r>
    <r>
      <rPr>
        <b/>
        <sz val="9"/>
        <rFont val="Times New Roman"/>
        <family val="1"/>
      </rPr>
      <t>требования о возмещении вреда</t>
    </r>
    <r>
      <rPr>
        <sz val="9"/>
        <rFont val="Times New Roman"/>
        <family val="1"/>
      </rPr>
      <t xml:space="preserve"> (претензии, иски) в связи с осуществлением Вами деятельности в качестве арбитражного управляющего? (Если «ДА», просьба описать подробно: дата, номер дела, причины)</t>
    </r>
  </si>
  <si>
    <r>
      <t xml:space="preserve">Имели ли место ранее вступившие в силу определения арбитражного суда, которыми были </t>
    </r>
    <r>
      <rPr>
        <b/>
        <sz val="9"/>
        <rFont val="Times New Roman"/>
        <family val="1"/>
      </rPr>
      <t>удовлетворены исковые заявления</t>
    </r>
    <r>
      <rPr>
        <sz val="9"/>
        <rFont val="Times New Roman"/>
        <family val="1"/>
      </rPr>
      <t xml:space="preserve"> на Ваши действия (бездействия) в качестве арбитражного управляющего за последние 36 месяцев? (Если «ДА», просьба описать подробно)</t>
    </r>
  </si>
  <si>
    <t>ЕСЛИ(B2&lt;1000000;0,31;0,1625)</t>
  </si>
  <si>
    <r>
      <t xml:space="preserve">Количество </t>
    </r>
    <r>
      <rPr>
        <u val="single"/>
        <sz val="10"/>
        <color indexed="10"/>
        <rFont val="Times New Roman"/>
        <family val="1"/>
      </rPr>
      <t>штрафов</t>
    </r>
    <r>
      <rPr>
        <sz val="10"/>
        <color indexed="10"/>
        <rFont val="Times New Roman"/>
        <family val="1"/>
      </rPr>
      <t xml:space="preserve"> за последние 36 месяцев</t>
    </r>
  </si>
  <si>
    <r>
      <t xml:space="preserve">Количество </t>
    </r>
    <r>
      <rPr>
        <u val="single"/>
        <sz val="10"/>
        <color indexed="10"/>
        <rFont val="Times New Roman"/>
        <family val="1"/>
      </rPr>
      <t>заявлений</t>
    </r>
    <r>
      <rPr>
        <sz val="10"/>
        <color indexed="10"/>
        <rFont val="Times New Roman"/>
        <family val="1"/>
      </rPr>
      <t xml:space="preserve"> о привлечении к административной ответственности за последние 12 месяцев</t>
    </r>
  </si>
  <si>
    <r>
      <t xml:space="preserve">Количество </t>
    </r>
    <r>
      <rPr>
        <u val="single"/>
        <sz val="10"/>
        <color indexed="10"/>
        <rFont val="Times New Roman"/>
        <family val="1"/>
      </rPr>
      <t>требований</t>
    </r>
    <r>
      <rPr>
        <sz val="10"/>
        <color indexed="10"/>
        <rFont val="Times New Roman"/>
        <family val="1"/>
      </rPr>
      <t xml:space="preserve"> о возмещении вреда (претензии, иски) за последние 36 месяцев</t>
    </r>
  </si>
  <si>
    <t>Базовый Т</t>
  </si>
  <si>
    <t>при КВ 38%</t>
  </si>
  <si>
    <t>К андеррайтерский (Сложность дела)</t>
  </si>
  <si>
    <t>К андеррайтерский (АВ)</t>
  </si>
  <si>
    <t>АВ для снижения</t>
  </si>
  <si>
    <t>Коэффициент профессионального уровня АУ
ПРИСВАИВАЕТСЯ ТОЛЬКО АНДЕРРАЙТЕРОМ</t>
  </si>
  <si>
    <t>Количество отстранений/дисквалификаций за время работы арбитражным управляющим</t>
  </si>
  <si>
    <t>Применяем</t>
  </si>
  <si>
    <t>Нет</t>
  </si>
  <si>
    <t>ID</t>
  </si>
  <si>
    <t>Наименование</t>
  </si>
  <si>
    <t>Инд. андеррайтинг</t>
  </si>
  <si>
    <t>Актуальный</t>
  </si>
  <si>
    <t>Агент</t>
  </si>
  <si>
    <t>Коэф-т СРО</t>
  </si>
  <si>
    <t>Тарифы</t>
  </si>
  <si>
    <t>Союз «МЦАУ»</t>
  </si>
  <si>
    <t>ТАРИФЫ</t>
  </si>
  <si>
    <t>ААУ "ГАРАНТИЯ" - Ассоциация арбитражных управляющих "ГАРАНТИЯ"</t>
  </si>
  <si>
    <t>Союз "ЭКСПЕРТ" - Крымский союз профессиональных арбитражных управляющих "ЭКСПЕРТ"</t>
  </si>
  <si>
    <t>Ассоциация «Саморегулируемая организация арбитражных управляющих «Доверие»</t>
  </si>
  <si>
    <t>Некоммерческого партнерствапо содействию деятельности арбитражных управляющих  «Инициатива»</t>
  </si>
  <si>
    <t>Союз «Кузбасская СОАУ» - Союз «Кузбасская саморегулируемая организация арбитражных управляющих»</t>
  </si>
  <si>
    <t>ААУ «СЦЭАУ» Ассоциация арбитражных управляющих "СИБИРСКИЙ ЦЕНТР ЭКСПЕРТОВ АНТИКРИЗИСНОГО УПРАВЛЕНИЯ"</t>
  </si>
  <si>
    <t>ИП Цицер Ольга Вячеславовна</t>
  </si>
  <si>
    <t>НП «ТОСО»</t>
  </si>
  <si>
    <t>СОЮЗ «СРО АУ «СТРАТЕГИЯ» - Союз «Саморегулируемая организация арбитражных управляющих «СТРАТЕГИЯ»</t>
  </si>
  <si>
    <t>Некоммерческое партнерство «Объединение арбитражных управляющих «Возрождение»</t>
  </si>
  <si>
    <t>СРО АУ «Лига»</t>
  </si>
  <si>
    <t>СРО АУ «Альянс»</t>
  </si>
  <si>
    <t>ИП Лунева Екатерина Сергеевна</t>
  </si>
  <si>
    <t>Союз «СРО АУ СЗ»</t>
  </si>
  <si>
    <t>ИП Горин Сергей Александрович</t>
  </si>
  <si>
    <t>Союз арбитражных управляющих "Саморегулируемая организация "Северная Столица" (Союз АУ "СРО СС")</t>
  </si>
  <si>
    <t>ООО ТК "ИНФОРМАЦИОННЫЙ СЕРВИС"</t>
  </si>
  <si>
    <t>«МСРО АУ» - Ассоциация «Межрегиональная саморегулируемая организация арбитражных управляющих»</t>
  </si>
  <si>
    <t>НП «Сибирская гильдия антикризисных управляющих»</t>
  </si>
  <si>
    <t>Уткаев Алексей Викторович</t>
  </si>
  <si>
    <t>НП «МСК СРО ПАУ «Содружество»</t>
  </si>
  <si>
    <t>СРО «СМиАУ» - СРО «Союз менеджеров и арбитражных управляющих»</t>
  </si>
  <si>
    <t>ИП Елин Дмитрий Александрович</t>
  </si>
  <si>
    <t>Ассоциация арбитражных управляющих «Солидарность»</t>
  </si>
  <si>
    <t>Ассоциация "Первая СРО АУ"</t>
  </si>
  <si>
    <t>ИП Шалаева Наталья Александровна</t>
  </si>
  <si>
    <t>Ассоциация "СРО АУ "Стабильность"</t>
  </si>
  <si>
    <t>Союз арбитражных управляющих "КОНТИНЕНТ" (СРО)</t>
  </si>
  <si>
    <t>НП МСОАУ «СОДЕЙСТВИЕ»</t>
  </si>
  <si>
    <t>ООО "СтройБилд"</t>
  </si>
  <si>
    <t>САМРО ААУ</t>
  </si>
  <si>
    <t>НП «ВАУ «Достояние» - Некоммерческое партнерство «Ведущих Арбитражных Управляющих «Достояние»</t>
  </si>
  <si>
    <t>Кутыева Эльвира Ибрагимовна</t>
  </si>
  <si>
    <t>Союз «УрСО АУ» - Союз «Уральская саморегулируемаяорганизация арбитражных управляющих»</t>
  </si>
  <si>
    <t>ИП Хасанов Евгений Раульевич</t>
  </si>
  <si>
    <t>Ассоциация "ДМСО" - Ассоциация "Дальневосточная межрегиональная саморегулируемая организация профессиональных арбитражных управляющих"</t>
  </si>
  <si>
    <t>Ассоциация "УрСО АУ" - Ассоциация Урало-Сибирское объединение арбитражных управляющих"</t>
  </si>
  <si>
    <t>ИП Чирко Юрий Сергеевич</t>
  </si>
  <si>
    <t>Саморегулируемая организация СОЮЗ "АРБИТРАЖНЫХ УПРАВЛЯЮЩИХ "ПРАВОСОЗНАНИЕ"</t>
  </si>
  <si>
    <t>ИП Тайрякбяров Мансур Алиевич</t>
  </si>
  <si>
    <t>СРО «ААУ «Паритет»</t>
  </si>
  <si>
    <t>Ассоциация СРО ОАУ «Лидер»</t>
  </si>
  <si>
    <t>ИП Колесников Артем Игоревич</t>
  </si>
  <si>
    <t>ООО "Центр Антикризисных Технологий"</t>
  </si>
  <si>
    <t>НП СОПАУ "Альянс Управляющих"</t>
  </si>
  <si>
    <t>ИП Гришина Инга Викторовна</t>
  </si>
  <si>
    <t>Союз СРО «СЕМТЭК»</t>
  </si>
  <si>
    <t>Ассоциация «РСОПАУ» - Ассоциация «Региональная саморегулируемая организация профессиональных арбитражных управляющих»</t>
  </si>
  <si>
    <t>ДЕЛЬТА М ООО</t>
  </si>
  <si>
    <t>Ассоциация «СРО АУ «Южный Урал»</t>
  </si>
  <si>
    <t>ИП Гусаров А.И.</t>
  </si>
  <si>
    <t>САУ "СРО "ДЕЛО" - Союз арбитражных управляющих "Саморегулируемая организация "ДЕЛО"</t>
  </si>
  <si>
    <t>Ассоциация "Национальная организация арбитражных управляющих"</t>
  </si>
  <si>
    <t>СРО ААУ "Евросиб" Ассоциация Евросибирская саморегулируемая организация арбитражных управляющих</t>
  </si>
  <si>
    <t>ИП Еремин Александр Андреевич</t>
  </si>
  <si>
    <t>Ассоциация «КМ СРО АУ «Единство»</t>
  </si>
  <si>
    <t>Слета Кирилл Владимирович</t>
  </si>
  <si>
    <t>САУ «Авангард» - Союз арбитражных управляющих «Авангард»</t>
  </si>
  <si>
    <t>ИП Дмитриев И.А.</t>
  </si>
  <si>
    <t>НП «СРО «Гильдия арбитражных управляющих»</t>
  </si>
  <si>
    <t>НП СРО АУ "РАЗВИТИЕ"</t>
  </si>
  <si>
    <t>СРО АУ «ЦААУ»</t>
  </si>
  <si>
    <t>ИП Репенко Надежда Петровна</t>
  </si>
  <si>
    <t>НП "ЦФОП АПК"</t>
  </si>
  <si>
    <t>ИП Сесорова Мария Александровна</t>
  </si>
  <si>
    <t>Наименование Краткое</t>
  </si>
  <si>
    <t>ААУ "ГАРАНТИЯ"</t>
  </si>
  <si>
    <t>Союз "ЭКСПЕРТ"</t>
  </si>
  <si>
    <t xml:space="preserve">Ассоциация «МСРО АУ» </t>
  </si>
  <si>
    <t>Первая СРО АУ</t>
  </si>
  <si>
    <t>ДМСО</t>
  </si>
  <si>
    <t>Стабильность</t>
  </si>
  <si>
    <t>Ассоциация "УрСО АУ"</t>
  </si>
  <si>
    <t>Единство</t>
  </si>
  <si>
    <t>РСОПАУ</t>
  </si>
  <si>
    <t>Южный Урал</t>
  </si>
  <si>
    <t>Солидарность</t>
  </si>
  <si>
    <t>Лидер</t>
  </si>
  <si>
    <t>Возрождение</t>
  </si>
  <si>
    <t>Меркурий</t>
  </si>
  <si>
    <t>ЦФОП АПК</t>
  </si>
  <si>
    <t>Достояние</t>
  </si>
  <si>
    <t>Содружество</t>
  </si>
  <si>
    <t>СГАУ</t>
  </si>
  <si>
    <t>Гильдия АУ</t>
  </si>
  <si>
    <t>СИНЕРГИЯ</t>
  </si>
  <si>
    <t>СОДЕЙСТВИЕ</t>
  </si>
  <si>
    <t>МСОПАУ (Московская)</t>
  </si>
  <si>
    <t>Альянс Управляющих</t>
  </si>
  <si>
    <t>РАЗВИТИЕ</t>
  </si>
  <si>
    <t>ПАУ ЦФО</t>
  </si>
  <si>
    <t>ПРАВОСОЗНАНИЕ</t>
  </si>
  <si>
    <t>САМРО</t>
  </si>
  <si>
    <t>ДЕЛО</t>
  </si>
  <si>
    <t>Авангард</t>
  </si>
  <si>
    <t>СЗ</t>
  </si>
  <si>
    <t>Союз «УрСО АУ»</t>
  </si>
  <si>
    <t>КОНТИНЕНТ</t>
  </si>
  <si>
    <t>Северная Столица</t>
  </si>
  <si>
    <t>СЕМТЭК</t>
  </si>
  <si>
    <t>Паритет</t>
  </si>
  <si>
    <t>СМиАУ</t>
  </si>
  <si>
    <t>Евросиб</t>
  </si>
  <si>
    <t>МСО ПАУ (Межрегиональная)</t>
  </si>
  <si>
    <t>Альянс</t>
  </si>
  <si>
    <t>ЦААУ</t>
  </si>
  <si>
    <t>СРО</t>
  </si>
  <si>
    <t>Коэффициент СРО</t>
  </si>
  <si>
    <t>К СРО</t>
  </si>
  <si>
    <t>V.6.0</t>
  </si>
  <si>
    <r>
      <t>Размер АВ (рекомендовано 15%)</t>
    </r>
    <r>
      <rPr>
        <sz val="10"/>
        <color indexed="10"/>
        <rFont val="Times New Roman"/>
        <family val="1"/>
      </rPr>
      <t>*</t>
    </r>
  </si>
  <si>
    <t>* В соответствии с Приказом от 28.06.2017 №107-06/17</t>
  </si>
  <si>
    <t>СРО ААУ «Синергия» - Саморегулируемая организация ассоциация арбитражных управляющих «Синергия»</t>
  </si>
  <si>
    <t>ПАУ ЦФО - Ассоциация «Саморегулируемая организация арбитражных управляющих Центрального федерального округа»</t>
  </si>
  <si>
    <t>Ассоциация «Меркурий» - Ассоциация «Саморегулируемая организация арбитражных управляющих «Меркурий»</t>
  </si>
  <si>
    <t>МСО ПАУ - Ассоциация «Межрегиональная саморегулируемая организация профессиональных арбитражных управляющих»</t>
  </si>
  <si>
    <t xml:space="preserve">Ассоциация МСОПАУ - Ассоциация «Московская саморегулируемая организация профессиональных арбитражных управляющих»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</si>
</sst>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d\ mmmm\ yyyy&quot; г.&quot;"/>
    <numFmt numFmtId="174" formatCode="\ #,##0.00&quot;    &quot;;\-#,##0.00&quot;    &quot;;&quot; -&quot;#&quot;    &quot;;\ @\ "/>
    <numFmt numFmtId="175" formatCode="0.00_ ;\-0.00\ "/>
    <numFmt numFmtId="176" formatCode="[$-FC19]d\ mmmm\ yyyy\ &quot;г.&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
    <numFmt numFmtId="182" formatCode="0.0"/>
    <numFmt numFmtId="183" formatCode="#,##0.000"/>
  </numFmts>
  <fonts count="133">
    <font>
      <sz val="11"/>
      <color rgb="FF000000"/>
      <name val="Calibri"/>
      <family val="2"/>
    </font>
    <font>
      <sz val="11"/>
      <color indexed="10"/>
      <name val="Calibri"/>
      <family val="2"/>
    </font>
    <font>
      <b/>
      <sz val="10"/>
      <color indexed="10"/>
      <name val="Times New Roman"/>
      <family val="1"/>
    </font>
    <font>
      <b/>
      <sz val="9"/>
      <color indexed="10"/>
      <name val="Times New Roman"/>
      <family val="1"/>
    </font>
    <font>
      <sz val="9"/>
      <name val="Times New Roman"/>
      <family val="1"/>
    </font>
    <font>
      <b/>
      <sz val="8"/>
      <color indexed="10"/>
      <name val="Times New Roman"/>
      <family val="1"/>
    </font>
    <font>
      <sz val="8"/>
      <color indexed="10"/>
      <name val="Times New Roman"/>
      <family val="1"/>
    </font>
    <font>
      <u val="single"/>
      <sz val="9"/>
      <name val="Calibri"/>
      <family val="2"/>
    </font>
    <font>
      <b/>
      <sz val="9"/>
      <name val="Times New Roman"/>
      <family val="1"/>
    </font>
    <font>
      <sz val="10"/>
      <name val="Times New Roman"/>
      <family val="1"/>
    </font>
    <font>
      <sz val="8"/>
      <name val="Times New Roman"/>
      <family val="1"/>
    </font>
    <font>
      <sz val="11"/>
      <color indexed="10"/>
      <name val="Times New Roman"/>
      <family val="1"/>
    </font>
    <font>
      <b/>
      <sz val="11"/>
      <color indexed="10"/>
      <name val="Times New Roman"/>
      <family val="1"/>
    </font>
    <font>
      <sz val="11"/>
      <name val="Times New Roman"/>
      <family val="1"/>
    </font>
    <font>
      <b/>
      <sz val="11"/>
      <name val="Times New Roman"/>
      <family val="1"/>
    </font>
    <font>
      <sz val="9"/>
      <color indexed="10"/>
      <name val="Times New Roman"/>
      <family val="1"/>
    </font>
    <font>
      <sz val="10"/>
      <color indexed="10"/>
      <name val="Times New Roman"/>
      <family val="1"/>
    </font>
    <font>
      <u val="single"/>
      <sz val="10"/>
      <color indexed="10"/>
      <name val="Times New Roman"/>
      <family val="1"/>
    </font>
    <font>
      <sz val="11"/>
      <color indexed="33"/>
      <name val="Calibri"/>
      <family val="2"/>
    </font>
    <font>
      <sz val="8"/>
      <color indexed="10"/>
      <name val="Arial"/>
      <family val="2"/>
    </font>
    <font>
      <sz val="11"/>
      <color indexed="54"/>
      <name val="Calibri"/>
      <family val="2"/>
    </font>
    <font>
      <b/>
      <sz val="11"/>
      <color indexed="55"/>
      <name val="Calibri"/>
      <family val="2"/>
    </font>
    <font>
      <b/>
      <sz val="11"/>
      <color indexed="44"/>
      <name val="Calibri"/>
      <family val="2"/>
    </font>
    <font>
      <u val="single"/>
      <sz val="11"/>
      <color indexed="31"/>
      <name val="Calibri"/>
      <family val="2"/>
    </font>
    <font>
      <b/>
      <sz val="15"/>
      <color indexed="54"/>
      <name val="Calibri"/>
      <family val="2"/>
    </font>
    <font>
      <b/>
      <sz val="13"/>
      <color indexed="54"/>
      <name val="Calibri"/>
      <family val="2"/>
    </font>
    <font>
      <b/>
      <sz val="11"/>
      <color indexed="54"/>
      <name val="Calibri"/>
      <family val="2"/>
    </font>
    <font>
      <b/>
      <sz val="11"/>
      <color indexed="10"/>
      <name val="Calibri"/>
      <family val="2"/>
    </font>
    <font>
      <b/>
      <sz val="11"/>
      <color indexed="33"/>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0"/>
      <color indexed="10"/>
      <name val="Arial Cyr"/>
      <family val="2"/>
    </font>
    <font>
      <sz val="11"/>
      <color indexed="9"/>
      <name val="Calibri"/>
      <family val="2"/>
    </font>
    <font>
      <b/>
      <u val="single"/>
      <sz val="9"/>
      <color indexed="45"/>
      <name val="Times New Roman"/>
      <family val="1"/>
    </font>
    <font>
      <sz val="9"/>
      <color indexed="45"/>
      <name val="Times New Roman"/>
      <family val="1"/>
    </font>
    <font>
      <b/>
      <sz val="11"/>
      <color indexed="45"/>
      <name val="Times New Roman"/>
      <family val="1"/>
    </font>
    <font>
      <b/>
      <u val="single"/>
      <sz val="14"/>
      <color indexed="10"/>
      <name val="Times New Roman"/>
      <family val="1"/>
    </font>
    <font>
      <sz val="12"/>
      <color indexed="10"/>
      <name val="Times New Roman"/>
      <family val="1"/>
    </font>
    <font>
      <b/>
      <sz val="14"/>
      <color indexed="10"/>
      <name val="Times New Roman"/>
      <family val="1"/>
    </font>
    <font>
      <b/>
      <sz val="12"/>
      <color indexed="10"/>
      <name val="Times New Roman"/>
      <family val="1"/>
    </font>
    <font>
      <b/>
      <i/>
      <sz val="12"/>
      <color indexed="10"/>
      <name val="Times New Roman"/>
      <family val="1"/>
    </font>
    <font>
      <u val="single"/>
      <sz val="11"/>
      <color indexed="31"/>
      <name val="Times New Roman"/>
      <family val="1"/>
    </font>
    <font>
      <i/>
      <sz val="9"/>
      <color indexed="10"/>
      <name val="Times New Roman"/>
      <family val="1"/>
    </font>
    <font>
      <sz val="11"/>
      <color indexed="45"/>
      <name val="Times New Roman"/>
      <family val="1"/>
    </font>
    <font>
      <b/>
      <i/>
      <sz val="9"/>
      <color indexed="10"/>
      <name val="Times New Roman"/>
      <family val="1"/>
    </font>
    <font>
      <b/>
      <sz val="9"/>
      <color indexed="45"/>
      <name val="Times New Roman"/>
      <family val="1"/>
    </font>
    <font>
      <sz val="6"/>
      <color indexed="10"/>
      <name val="Times New Roman"/>
      <family val="1"/>
    </font>
    <font>
      <i/>
      <u val="single"/>
      <sz val="9"/>
      <color indexed="10"/>
      <name val="Times New Roman"/>
      <family val="1"/>
    </font>
    <font>
      <b/>
      <i/>
      <u val="single"/>
      <sz val="9"/>
      <color indexed="10"/>
      <name val="Times New Roman"/>
      <family val="1"/>
    </font>
    <font>
      <sz val="8"/>
      <color indexed="45"/>
      <name val="Times New Roman"/>
      <family val="1"/>
    </font>
    <font>
      <b/>
      <u val="single"/>
      <sz val="11"/>
      <color indexed="45"/>
      <name val="Times New Roman"/>
      <family val="1"/>
    </font>
    <font>
      <sz val="10.5"/>
      <color indexed="10"/>
      <name val="Times New Roman"/>
      <family val="1"/>
    </font>
    <font>
      <b/>
      <sz val="12"/>
      <color indexed="45"/>
      <name val="Times New Roman"/>
      <family val="1"/>
    </font>
    <font>
      <i/>
      <sz val="8"/>
      <color indexed="10"/>
      <name val="Times New Roman"/>
      <family val="1"/>
    </font>
    <font>
      <b/>
      <sz val="10"/>
      <color indexed="45"/>
      <name val="Times New Roman"/>
      <family val="1"/>
    </font>
    <font>
      <b/>
      <sz val="11"/>
      <color indexed="22"/>
      <name val="Times New Roman"/>
      <family val="1"/>
    </font>
    <font>
      <sz val="10"/>
      <color indexed="45"/>
      <name val="Times New Roman"/>
      <family val="1"/>
    </font>
    <font>
      <b/>
      <sz val="14"/>
      <color indexed="45"/>
      <name val="Times New Roman"/>
      <family val="1"/>
    </font>
    <font>
      <b/>
      <sz val="7"/>
      <color indexed="45"/>
      <name val="Times New Roman"/>
      <family val="1"/>
    </font>
    <font>
      <b/>
      <sz val="11"/>
      <color indexed="21"/>
      <name val="Times New Roman"/>
      <family val="1"/>
    </font>
    <font>
      <b/>
      <sz val="8"/>
      <color indexed="45"/>
      <name val="Times New Roman"/>
      <family val="1"/>
    </font>
    <font>
      <sz val="7"/>
      <color indexed="10"/>
      <name val="Times New Roman"/>
      <family val="1"/>
    </font>
    <font>
      <b/>
      <sz val="12"/>
      <color indexed="22"/>
      <name val="Times New Roman"/>
      <family val="1"/>
    </font>
    <font>
      <b/>
      <sz val="16"/>
      <color indexed="45"/>
      <name val="Times New Roman"/>
      <family val="1"/>
    </font>
    <font>
      <sz val="8"/>
      <name val="Tahoma"/>
      <family val="2"/>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0"/>
      <color rgb="FF000000"/>
      <name val="Arial Cyr"/>
      <family val="2"/>
    </font>
    <font>
      <sz val="11"/>
      <color rgb="FF006100"/>
      <name val="Calibri"/>
      <family val="2"/>
    </font>
    <font>
      <sz val="9"/>
      <color rgb="FF000000"/>
      <name val="Times New Roman"/>
      <family val="1"/>
    </font>
    <font>
      <b/>
      <u val="single"/>
      <sz val="9"/>
      <color rgb="FFFF0000"/>
      <name val="Times New Roman"/>
      <family val="1"/>
    </font>
    <font>
      <sz val="9"/>
      <color rgb="FFFF0000"/>
      <name val="Times New Roman"/>
      <family val="1"/>
    </font>
    <font>
      <sz val="11"/>
      <color rgb="FF000000"/>
      <name val="Times New Roman"/>
      <family val="1"/>
    </font>
    <font>
      <b/>
      <sz val="11"/>
      <color rgb="FFFF0000"/>
      <name val="Times New Roman"/>
      <family val="1"/>
    </font>
    <font>
      <sz val="8"/>
      <color rgb="FF000000"/>
      <name val="Times New Roman"/>
      <family val="1"/>
    </font>
    <font>
      <b/>
      <sz val="8"/>
      <color rgb="FF000000"/>
      <name val="Times New Roman"/>
      <family val="1"/>
    </font>
    <font>
      <b/>
      <u val="single"/>
      <sz val="14"/>
      <color rgb="FF000000"/>
      <name val="Times New Roman"/>
      <family val="1"/>
    </font>
    <font>
      <sz val="10"/>
      <color rgb="FF000000"/>
      <name val="Times New Roman"/>
      <family val="1"/>
    </font>
    <font>
      <sz val="12"/>
      <color rgb="FF000000"/>
      <name val="Times New Roman"/>
      <family val="1"/>
    </font>
    <font>
      <b/>
      <sz val="14"/>
      <color rgb="FF000000"/>
      <name val="Times New Roman"/>
      <family val="1"/>
    </font>
    <font>
      <b/>
      <sz val="12"/>
      <color rgb="FF000000"/>
      <name val="Times New Roman"/>
      <family val="1"/>
    </font>
    <font>
      <b/>
      <i/>
      <sz val="12"/>
      <color rgb="FF000000"/>
      <name val="Times New Roman"/>
      <family val="1"/>
    </font>
    <font>
      <b/>
      <sz val="11"/>
      <color rgb="FF000000"/>
      <name val="Times New Roman"/>
      <family val="1"/>
    </font>
    <font>
      <sz val="11"/>
      <color rgb="FF00000A"/>
      <name val="Times New Roman"/>
      <family val="1"/>
    </font>
    <font>
      <u val="single"/>
      <sz val="11"/>
      <color rgb="FF0000FF"/>
      <name val="Times New Roman"/>
      <family val="1"/>
    </font>
    <font>
      <b/>
      <sz val="9"/>
      <color rgb="FF000000"/>
      <name val="Times New Roman"/>
      <family val="1"/>
    </font>
    <font>
      <b/>
      <sz val="10"/>
      <color rgb="FF000000"/>
      <name val="Times New Roman"/>
      <family val="1"/>
    </font>
    <font>
      <i/>
      <sz val="9"/>
      <color rgb="FF000000"/>
      <name val="Times New Roman"/>
      <family val="1"/>
    </font>
    <font>
      <sz val="11"/>
      <color rgb="FFFF0000"/>
      <name val="Times New Roman"/>
      <family val="1"/>
    </font>
    <font>
      <b/>
      <sz val="12"/>
      <color theme="1"/>
      <name val="Times New Roman"/>
      <family val="1"/>
    </font>
    <font>
      <b/>
      <sz val="11"/>
      <color theme="1"/>
      <name val="Times New Roman"/>
      <family val="1"/>
    </font>
    <font>
      <sz val="11"/>
      <color theme="1"/>
      <name val="Times New Roman"/>
      <family val="1"/>
    </font>
    <font>
      <b/>
      <sz val="16"/>
      <color rgb="FFFF0000"/>
      <name val="Times New Roman"/>
      <family val="1"/>
    </font>
    <font>
      <sz val="8"/>
      <color rgb="FFFF0000"/>
      <name val="Times New Roman"/>
      <family val="1"/>
    </font>
    <font>
      <i/>
      <u val="single"/>
      <sz val="9"/>
      <color rgb="FF000000"/>
      <name val="Times New Roman"/>
      <family val="1"/>
    </font>
    <font>
      <b/>
      <i/>
      <u val="single"/>
      <sz val="9"/>
      <color rgb="FF000000"/>
      <name val="Times New Roman"/>
      <family val="1"/>
    </font>
    <font>
      <b/>
      <i/>
      <sz val="9"/>
      <color rgb="FF000000"/>
      <name val="Times New Roman"/>
      <family val="1"/>
    </font>
    <font>
      <b/>
      <sz val="9"/>
      <color rgb="FFFF0000"/>
      <name val="Times New Roman"/>
      <family val="1"/>
    </font>
    <font>
      <sz val="6"/>
      <color rgb="FF000000"/>
      <name val="Times New Roman"/>
      <family val="1"/>
    </font>
    <font>
      <b/>
      <sz val="14"/>
      <color rgb="FFFF0000"/>
      <name val="Times New Roman"/>
      <family val="1"/>
    </font>
    <font>
      <b/>
      <sz val="7"/>
      <color rgb="FFFF0000"/>
      <name val="Times New Roman"/>
      <family val="1"/>
    </font>
    <font>
      <b/>
      <sz val="11"/>
      <color theme="5" tint="0.39998000860214233"/>
      <name val="Times New Roman"/>
      <family val="1"/>
    </font>
    <font>
      <sz val="10"/>
      <color rgb="FFFF0000"/>
      <name val="Times New Roman"/>
      <family val="1"/>
    </font>
    <font>
      <b/>
      <sz val="11"/>
      <color rgb="FF0070C0"/>
      <name val="Times New Roman"/>
      <family val="1"/>
    </font>
    <font>
      <b/>
      <sz val="10"/>
      <color rgb="FFFF0000"/>
      <name val="Times New Roman"/>
      <family val="1"/>
    </font>
    <font>
      <i/>
      <sz val="8"/>
      <color rgb="FF000000"/>
      <name val="Times New Roman"/>
      <family val="1"/>
    </font>
    <font>
      <b/>
      <sz val="12"/>
      <color rgb="FFFF0000"/>
      <name val="Times New Roman"/>
      <family val="1"/>
    </font>
    <font>
      <sz val="10.5"/>
      <color rgb="FF000000"/>
      <name val="Times New Roman"/>
      <family val="1"/>
    </font>
    <font>
      <b/>
      <u val="single"/>
      <sz val="11"/>
      <color rgb="FFFF0000"/>
      <name val="Times New Roman"/>
      <family val="1"/>
    </font>
    <font>
      <sz val="7"/>
      <color rgb="FF000000"/>
      <name val="Times New Roman"/>
      <family val="1"/>
    </font>
    <font>
      <b/>
      <sz val="8"/>
      <color rgb="FFFF0000"/>
      <name val="Times New Roman"/>
      <family val="1"/>
    </font>
    <font>
      <sz val="8"/>
      <color rgb="FF00000A"/>
      <name val="Times New Roman"/>
      <family val="1"/>
    </font>
    <font>
      <b/>
      <sz val="12"/>
      <color rgb="FF0066CC"/>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2F2F2"/>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rgb="FFFFFF00"/>
        <bgColor indexed="64"/>
      </patternFill>
    </fill>
    <fill>
      <patternFill patternType="solid">
        <fgColor rgb="FFDBEEF4"/>
        <bgColor indexed="64"/>
      </patternFill>
    </fill>
    <fill>
      <patternFill patternType="solid">
        <fgColor rgb="FFDBEEF4"/>
        <bgColor indexed="64"/>
      </patternFill>
    </fill>
    <fill>
      <patternFill patternType="solid">
        <fgColor theme="6" tint="0.5999900102615356"/>
        <bgColor indexed="64"/>
      </patternFill>
    </fill>
    <fill>
      <patternFill patternType="solid">
        <fgColor rgb="FFFF66CC"/>
        <bgColor indexed="64"/>
      </patternFill>
    </fill>
    <fill>
      <patternFill patternType="solid">
        <fgColor rgb="FFFF5757"/>
        <bgColor indexed="64"/>
      </patternFill>
    </fill>
    <fill>
      <patternFill patternType="solid">
        <fgColor theme="9" tint="-0.24997000396251678"/>
        <bgColor indexed="64"/>
      </patternFill>
    </fill>
    <fill>
      <patternFill patternType="solid">
        <fgColor rgb="FFCC9900"/>
        <bgColor indexed="64"/>
      </patternFill>
    </fill>
    <fill>
      <patternFill patternType="solid">
        <fgColor rgb="FFE6E6E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border>
    <border>
      <left/>
      <right/>
      <top style="thin"/>
      <bottom/>
    </border>
    <border>
      <left style="thin"/>
      <right/>
      <top/>
      <bottom/>
    </border>
    <border>
      <left style="thin"/>
      <right style="thin"/>
      <top/>
      <bottom style="thin"/>
    </border>
    <border>
      <left style="thin"/>
      <right style="thin"/>
      <top style="thin"/>
      <bottom style="thin"/>
    </border>
    <border>
      <left/>
      <right style="thin"/>
      <top style="thin"/>
      <bottom/>
    </border>
    <border>
      <left style="thin"/>
      <right style="thin"/>
      <top style="thin"/>
      <bottom/>
    </border>
    <border>
      <left style="thin"/>
      <right style="thin"/>
      <top/>
      <bottom/>
    </border>
    <border>
      <left/>
      <right style="thin"/>
      <top/>
      <bottom/>
    </border>
    <border>
      <left/>
      <right style="thin"/>
      <top/>
      <bottom style="thin"/>
    </border>
    <border>
      <left style="double"/>
      <right/>
      <top/>
      <bottom/>
    </border>
    <border>
      <left/>
      <right style="double"/>
      <top/>
      <bottom/>
    </border>
    <border>
      <left/>
      <right/>
      <top/>
      <bottom style="thin"/>
    </border>
    <border>
      <left style="hair"/>
      <right style="hair"/>
      <top style="hair"/>
      <bottom style="thin"/>
    </border>
    <border>
      <left style="thin"/>
      <right style="hair"/>
      <top style="hair"/>
      <bottom style="thin"/>
    </border>
    <border>
      <left/>
      <right/>
      <top style="thin"/>
      <bottom style="thin"/>
    </border>
    <border>
      <left style="thin"/>
      <right/>
      <top style="thin"/>
      <bottom style="thin"/>
    </border>
    <border>
      <left/>
      <right style="thin"/>
      <top style="thin"/>
      <bottom style="thin"/>
    </border>
    <border>
      <left style="double"/>
      <right style="double"/>
      <top style="double"/>
      <bottom style="double"/>
    </border>
    <border>
      <left style="hair"/>
      <right style="thin"/>
      <top/>
      <bottom style="thin"/>
    </border>
    <border>
      <left style="hair"/>
      <right style="hair"/>
      <top/>
      <bottom style="thin"/>
    </border>
    <border>
      <left style="medium"/>
      <right style="thin"/>
      <top style="medium"/>
      <bottom style="medium"/>
    </border>
    <border>
      <left/>
      <right style="thin"/>
      <top style="medium"/>
      <bottom style="medium"/>
    </border>
    <border>
      <left/>
      <right style="medium"/>
      <top style="medium"/>
      <bottom style="medium"/>
    </border>
    <border>
      <left style="thin"/>
      <right/>
      <top/>
      <bottom style="hair"/>
    </border>
    <border>
      <left style="double"/>
      <right/>
      <top style="double"/>
      <bottom style="double"/>
    </border>
    <border>
      <left style="thin"/>
      <right/>
      <top/>
      <bottom style="thin"/>
    </border>
    <border>
      <left style="double"/>
      <right style="double"/>
      <top/>
      <bottom/>
    </border>
    <border>
      <left style="double"/>
      <right style="thin"/>
      <top/>
      <bottom/>
    </border>
    <border>
      <left style="hair"/>
      <right style="hair"/>
      <top style="thin"/>
      <bottom/>
    </border>
    <border>
      <left style="hair"/>
      <right style="hair"/>
      <top style="hair"/>
      <bottom style="hair"/>
    </border>
    <border>
      <left style="hair"/>
      <right style="thin"/>
      <top style="hair"/>
      <bottom style="hair"/>
    </border>
    <border>
      <left style="double"/>
      <right style="thin"/>
      <top style="thin"/>
      <bottom style="thin"/>
    </border>
    <border>
      <left style="double"/>
      <right/>
      <top style="thin"/>
      <bottom style="thin"/>
    </border>
    <border>
      <left style="double"/>
      <right style="double"/>
      <top style="thin"/>
      <bottom style="thin"/>
    </border>
    <border>
      <left style="thin"/>
      <right style="double"/>
      <top style="thin"/>
      <bottom/>
    </border>
    <border>
      <left style="double"/>
      <right style="thin"/>
      <top style="thin"/>
      <bottom/>
    </border>
    <border>
      <left style="thin"/>
      <right style="double"/>
      <top/>
      <bottom/>
    </border>
    <border>
      <left style="thin"/>
      <right style="double"/>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0" borderId="0">
      <alignment horizontal="left"/>
      <protection/>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0" fontId="75" fillId="0" borderId="0" applyBorder="0" applyProtection="0">
      <alignment/>
    </xf>
    <xf numFmtId="170" fontId="0" fillId="0" borderId="0" applyFont="0" applyFill="0" applyBorder="0" applyAlignment="0" applyProtection="0"/>
    <xf numFmtId="168"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28" borderId="7" applyNumberFormat="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174" fontId="87" fillId="0" borderId="0">
      <alignment/>
      <protection/>
    </xf>
    <xf numFmtId="169" fontId="0" fillId="0" borderId="0" applyFont="0" applyFill="0" applyBorder="0" applyAlignment="0" applyProtection="0"/>
    <xf numFmtId="0" fontId="88" fillId="32" borderId="0" applyNumberFormat="0" applyBorder="0" applyAlignment="0" applyProtection="0"/>
  </cellStyleXfs>
  <cellXfs count="416">
    <xf numFmtId="0" fontId="0" fillId="0" borderId="0" xfId="0" applyAlignment="1">
      <alignment/>
    </xf>
    <xf numFmtId="0" fontId="89" fillId="0" borderId="0" xfId="0" applyFont="1" applyAlignment="1" applyProtection="1">
      <alignment/>
      <protection/>
    </xf>
    <xf numFmtId="0" fontId="89" fillId="33" borderId="0" xfId="0" applyFont="1" applyFill="1" applyAlignment="1" applyProtection="1">
      <alignment/>
      <protection/>
    </xf>
    <xf numFmtId="0" fontId="90" fillId="0" borderId="0" xfId="0" applyFont="1" applyAlignment="1" applyProtection="1">
      <alignment/>
      <protection/>
    </xf>
    <xf numFmtId="0" fontId="91" fillId="0" borderId="0" xfId="0" applyFont="1" applyAlignment="1" applyProtection="1">
      <alignment/>
      <protection/>
    </xf>
    <xf numFmtId="49" fontId="92" fillId="0" borderId="0" xfId="0" applyNumberFormat="1" applyFont="1" applyAlignment="1" applyProtection="1">
      <alignment/>
      <protection/>
    </xf>
    <xf numFmtId="49" fontId="92" fillId="34" borderId="10" xfId="0" applyNumberFormat="1" applyFont="1" applyFill="1" applyBorder="1" applyAlignment="1" applyProtection="1">
      <alignment/>
      <protection/>
    </xf>
    <xf numFmtId="49" fontId="92" fillId="34" borderId="11" xfId="0" applyNumberFormat="1" applyFont="1" applyFill="1" applyBorder="1" applyAlignment="1" applyProtection="1">
      <alignment/>
      <protection/>
    </xf>
    <xf numFmtId="49" fontId="92" fillId="34" borderId="12" xfId="0" applyNumberFormat="1" applyFont="1" applyFill="1" applyBorder="1" applyAlignment="1" applyProtection="1">
      <alignment/>
      <protection/>
    </xf>
    <xf numFmtId="49" fontId="92" fillId="34" borderId="0" xfId="0" applyNumberFormat="1" applyFont="1" applyFill="1" applyBorder="1" applyAlignment="1" applyProtection="1">
      <alignment/>
      <protection/>
    </xf>
    <xf numFmtId="4" fontId="93" fillId="0" borderId="0" xfId="0" applyNumberFormat="1" applyFont="1" applyAlignment="1" applyProtection="1">
      <alignment/>
      <protection/>
    </xf>
    <xf numFmtId="14" fontId="14" fillId="0" borderId="0" xfId="0" applyNumberFormat="1" applyFont="1" applyAlignment="1" applyProtection="1">
      <alignment/>
      <protection/>
    </xf>
    <xf numFmtId="0" fontId="94" fillId="0" borderId="0" xfId="0" applyFont="1" applyAlignment="1">
      <alignment/>
    </xf>
    <xf numFmtId="0" fontId="95" fillId="0" borderId="0" xfId="0" applyFont="1" applyAlignment="1" applyProtection="1">
      <alignment vertical="center"/>
      <protection/>
    </xf>
    <xf numFmtId="0" fontId="94" fillId="0" borderId="0" xfId="0" applyFont="1" applyAlignment="1" applyProtection="1">
      <alignment/>
      <protection/>
    </xf>
    <xf numFmtId="0" fontId="94" fillId="0" borderId="0" xfId="0" applyFont="1" applyBorder="1" applyAlignment="1" applyProtection="1">
      <alignment/>
      <protection/>
    </xf>
    <xf numFmtId="0" fontId="94" fillId="0" borderId="0" xfId="0" applyFont="1" applyAlignment="1">
      <alignment vertical="center"/>
    </xf>
    <xf numFmtId="0" fontId="94" fillId="0" borderId="0" xfId="0" applyFont="1" applyAlignment="1">
      <alignment horizontal="left"/>
    </xf>
    <xf numFmtId="0" fontId="92" fillId="0" borderId="0" xfId="0" applyFont="1" applyAlignment="1">
      <alignment/>
    </xf>
    <xf numFmtId="0" fontId="96" fillId="0" borderId="0" xfId="0" applyFont="1" applyAlignment="1">
      <alignment/>
    </xf>
    <xf numFmtId="0" fontId="97" fillId="0" borderId="0" xfId="0" applyFont="1" applyAlignment="1">
      <alignment/>
    </xf>
    <xf numFmtId="0" fontId="98" fillId="0" borderId="10" xfId="0" applyFont="1" applyBorder="1" applyAlignment="1">
      <alignment horizontal="left"/>
    </xf>
    <xf numFmtId="0" fontId="98" fillId="0" borderId="11" xfId="0" applyFont="1" applyBorder="1" applyAlignment="1">
      <alignment/>
    </xf>
    <xf numFmtId="0" fontId="98" fillId="0" borderId="11" xfId="0" applyFont="1" applyBorder="1" applyAlignment="1">
      <alignment horizontal="left"/>
    </xf>
    <xf numFmtId="0" fontId="98" fillId="0" borderId="12" xfId="0" applyFont="1" applyBorder="1" applyAlignment="1">
      <alignment horizontal="left"/>
    </xf>
    <xf numFmtId="0" fontId="98" fillId="0" borderId="0" xfId="0" applyFont="1" applyAlignment="1">
      <alignment/>
    </xf>
    <xf numFmtId="0" fontId="98" fillId="0" borderId="0" xfId="0" applyFont="1" applyAlignment="1">
      <alignment horizontal="left"/>
    </xf>
    <xf numFmtId="0" fontId="98" fillId="0" borderId="13" xfId="0" applyFont="1" applyBorder="1" applyAlignment="1">
      <alignment horizontal="center" vertical="top"/>
    </xf>
    <xf numFmtId="0" fontId="99" fillId="0" borderId="0" xfId="0" applyFont="1" applyAlignment="1">
      <alignment horizontal="right"/>
    </xf>
    <xf numFmtId="0" fontId="99" fillId="0" borderId="0" xfId="0" applyFont="1" applyAlignment="1">
      <alignment horizontal="center"/>
    </xf>
    <xf numFmtId="0" fontId="97" fillId="0" borderId="0" xfId="0" applyFont="1" applyAlignment="1">
      <alignment horizontal="center"/>
    </xf>
    <xf numFmtId="0" fontId="98" fillId="0" borderId="14" xfId="0" applyFont="1" applyBorder="1" applyAlignment="1">
      <alignment horizontal="center" wrapText="1"/>
    </xf>
    <xf numFmtId="0" fontId="98" fillId="0" borderId="14" xfId="0" applyFont="1" applyBorder="1" applyAlignment="1">
      <alignment horizontal="center" vertical="center" wrapText="1"/>
    </xf>
    <xf numFmtId="0" fontId="92" fillId="0" borderId="10" xfId="0" applyFont="1" applyBorder="1" applyAlignment="1">
      <alignment/>
    </xf>
    <xf numFmtId="0" fontId="98" fillId="0" borderId="15" xfId="0" applyFont="1" applyBorder="1" applyAlignment="1">
      <alignment vertical="center" wrapText="1"/>
    </xf>
    <xf numFmtId="0" fontId="98" fillId="0" borderId="0" xfId="0" applyFont="1" applyBorder="1" applyAlignment="1">
      <alignment horizontal="left" vertical="center"/>
    </xf>
    <xf numFmtId="0" fontId="100" fillId="0" borderId="0" xfId="0" applyFont="1" applyBorder="1" applyAlignment="1">
      <alignment horizontal="right" vertical="center"/>
    </xf>
    <xf numFmtId="174" fontId="100" fillId="0" borderId="13" xfId="60" applyFont="1" applyBorder="1" applyAlignment="1" applyProtection="1">
      <alignment horizontal="right" vertical="center"/>
      <protection/>
    </xf>
    <xf numFmtId="0" fontId="98" fillId="0" borderId="0" xfId="0" applyFont="1" applyBorder="1" applyAlignment="1">
      <alignment/>
    </xf>
    <xf numFmtId="174" fontId="100" fillId="0" borderId="14" xfId="60" applyFont="1" applyBorder="1" applyAlignment="1" applyProtection="1">
      <alignment horizontal="right" vertical="center"/>
      <protection/>
    </xf>
    <xf numFmtId="0" fontId="98" fillId="0" borderId="0" xfId="0" applyFont="1" applyBorder="1" applyAlignment="1">
      <alignment horizontal="right"/>
    </xf>
    <xf numFmtId="0" fontId="100" fillId="0" borderId="0" xfId="0" applyFont="1" applyBorder="1" applyAlignment="1">
      <alignment horizontal="right"/>
    </xf>
    <xf numFmtId="0" fontId="98" fillId="0" borderId="0" xfId="0" applyFont="1" applyAlignment="1">
      <alignment horizontal="left" vertical="center"/>
    </xf>
    <xf numFmtId="0" fontId="98" fillId="0" borderId="0" xfId="0" applyFont="1" applyAlignment="1">
      <alignment vertical="center"/>
    </xf>
    <xf numFmtId="174" fontId="98" fillId="0" borderId="0" xfId="60" applyFont="1" applyBorder="1" applyAlignment="1" applyProtection="1">
      <alignment horizontal="center" vertical="center"/>
      <protection/>
    </xf>
    <xf numFmtId="0" fontId="98" fillId="0" borderId="0" xfId="0" applyFont="1" applyBorder="1" applyAlignment="1">
      <alignment wrapText="1"/>
    </xf>
    <xf numFmtId="0" fontId="101" fillId="0" borderId="0" xfId="0" applyFont="1" applyBorder="1" applyAlignment="1">
      <alignment horizontal="left" vertical="center" wrapText="1"/>
    </xf>
    <xf numFmtId="0" fontId="97" fillId="0" borderId="0" xfId="33" applyFont="1" applyAlignment="1">
      <alignment horizontal="left"/>
      <protection/>
    </xf>
    <xf numFmtId="0" fontId="102" fillId="0" borderId="0" xfId="0" applyFont="1" applyAlignment="1">
      <alignment horizontal="justify" wrapText="1"/>
    </xf>
    <xf numFmtId="0" fontId="92" fillId="0" borderId="0" xfId="0" applyFont="1" applyAlignment="1">
      <alignment horizontal="justify" wrapText="1"/>
    </xf>
    <xf numFmtId="0" fontId="93" fillId="0" borderId="0" xfId="0" applyFont="1" applyAlignment="1">
      <alignment horizontal="justify" wrapText="1"/>
    </xf>
    <xf numFmtId="0" fontId="93" fillId="0" borderId="0" xfId="0" applyFont="1" applyAlignment="1">
      <alignment horizontal="left" wrapText="1"/>
    </xf>
    <xf numFmtId="0" fontId="93" fillId="0" borderId="0" xfId="0" applyFont="1" applyAlignment="1">
      <alignment horizontal="right" wrapText="1"/>
    </xf>
    <xf numFmtId="0" fontId="92" fillId="0" borderId="0" xfId="0" applyFont="1" applyAlignment="1">
      <alignment horizontal="center" wrapText="1"/>
    </xf>
    <xf numFmtId="16" fontId="102" fillId="0" borderId="0" xfId="0" applyNumberFormat="1" applyFont="1" applyAlignment="1">
      <alignment horizontal="justify" wrapText="1"/>
    </xf>
    <xf numFmtId="0" fontId="102" fillId="0" borderId="16" xfId="0" applyFont="1" applyBorder="1" applyAlignment="1">
      <alignment horizontal="justify" wrapText="1"/>
    </xf>
    <xf numFmtId="0" fontId="103" fillId="0" borderId="16" xfId="0" applyFont="1" applyBorder="1" applyAlignment="1">
      <alignment horizontal="justify" wrapText="1"/>
    </xf>
    <xf numFmtId="0" fontId="92" fillId="0" borderId="15" xfId="0" applyFont="1" applyBorder="1" applyAlignment="1">
      <alignment horizontal="justify" wrapText="1"/>
    </xf>
    <xf numFmtId="0" fontId="103" fillId="0" borderId="17" xfId="0" applyFont="1" applyBorder="1" applyAlignment="1">
      <alignment horizontal="justify" wrapText="1"/>
    </xf>
    <xf numFmtId="0" fontId="92" fillId="0" borderId="18" xfId="0" applyFont="1" applyBorder="1" applyAlignment="1">
      <alignment horizontal="justify" wrapText="1"/>
    </xf>
    <xf numFmtId="0" fontId="102" fillId="0" borderId="18" xfId="0" applyFont="1" applyBorder="1" applyAlignment="1">
      <alignment horizontal="justify" wrapText="1"/>
    </xf>
    <xf numFmtId="0" fontId="104" fillId="0" borderId="18" xfId="43" applyFont="1" applyBorder="1" applyAlignment="1" applyProtection="1">
      <alignment horizontal="justify" wrapText="1"/>
      <protection/>
    </xf>
    <xf numFmtId="0" fontId="104" fillId="0" borderId="17" xfId="43" applyFont="1" applyBorder="1" applyAlignment="1" applyProtection="1">
      <alignment horizontal="justify" wrapText="1"/>
      <protection/>
    </xf>
    <xf numFmtId="0" fontId="102" fillId="0" borderId="17" xfId="0" applyFont="1" applyBorder="1" applyAlignment="1">
      <alignment horizontal="justify" wrapText="1"/>
    </xf>
    <xf numFmtId="49" fontId="92" fillId="0" borderId="17" xfId="0" applyNumberFormat="1" applyFont="1" applyBorder="1" applyAlignment="1">
      <alignment horizontal="justify" wrapText="1"/>
    </xf>
    <xf numFmtId="0" fontId="92" fillId="0" borderId="17" xfId="0" applyFont="1" applyBorder="1" applyAlignment="1">
      <alignment horizontal="justify" wrapText="1"/>
    </xf>
    <xf numFmtId="0" fontId="92" fillId="0" borderId="13" xfId="0" applyFont="1" applyBorder="1" applyAlignment="1">
      <alignment horizontal="justify" wrapText="1"/>
    </xf>
    <xf numFmtId="0" fontId="92" fillId="0" borderId="19" xfId="0" applyFont="1" applyBorder="1" applyAlignment="1">
      <alignment horizontal="justify" wrapText="1"/>
    </xf>
    <xf numFmtId="0" fontId="98" fillId="0" borderId="0" xfId="0" applyFont="1" applyBorder="1" applyAlignment="1">
      <alignment horizontal="left"/>
    </xf>
    <xf numFmtId="0" fontId="98" fillId="0" borderId="0" xfId="0" applyFont="1" applyBorder="1" applyAlignment="1">
      <alignment horizontal="right" vertical="center"/>
    </xf>
    <xf numFmtId="0" fontId="98" fillId="0" borderId="14" xfId="0" applyFont="1" applyBorder="1" applyAlignment="1">
      <alignment horizontal="center" vertical="center"/>
    </xf>
    <xf numFmtId="0" fontId="0" fillId="0" borderId="0" xfId="0" applyAlignment="1" applyProtection="1">
      <alignment/>
      <protection/>
    </xf>
    <xf numFmtId="49" fontId="105" fillId="35" borderId="0" xfId="0" applyNumberFormat="1" applyFont="1" applyFill="1" applyBorder="1" applyAlignment="1" applyProtection="1">
      <alignment/>
      <protection/>
    </xf>
    <xf numFmtId="0" fontId="0" fillId="6" borderId="0" xfId="0" applyFill="1" applyAlignment="1">
      <alignment/>
    </xf>
    <xf numFmtId="49" fontId="105" fillId="35" borderId="12" xfId="0" applyNumberFormat="1" applyFont="1" applyFill="1" applyBorder="1" applyAlignment="1" applyProtection="1">
      <alignment horizontal="left"/>
      <protection/>
    </xf>
    <xf numFmtId="49" fontId="105" fillId="35" borderId="0" xfId="0" applyNumberFormat="1" applyFont="1" applyFill="1" applyBorder="1" applyAlignment="1" applyProtection="1">
      <alignment horizontal="left"/>
      <protection/>
    </xf>
    <xf numFmtId="49" fontId="105" fillId="35" borderId="0" xfId="0" applyNumberFormat="1" applyFont="1" applyFill="1" applyBorder="1" applyAlignment="1" applyProtection="1">
      <alignment horizontal="center"/>
      <protection/>
    </xf>
    <xf numFmtId="49" fontId="89" fillId="35" borderId="0" xfId="0" applyNumberFormat="1" applyFont="1" applyFill="1" applyBorder="1" applyAlignment="1" applyProtection="1">
      <alignment/>
      <protection/>
    </xf>
    <xf numFmtId="49" fontId="89" fillId="35" borderId="18" xfId="0" applyNumberFormat="1" applyFont="1" applyFill="1" applyBorder="1" applyAlignment="1" applyProtection="1">
      <alignment/>
      <protection/>
    </xf>
    <xf numFmtId="0" fontId="89" fillId="36" borderId="0" xfId="0" applyFont="1" applyFill="1" applyAlignment="1" applyProtection="1">
      <alignment/>
      <protection/>
    </xf>
    <xf numFmtId="0" fontId="89" fillId="6" borderId="0" xfId="0" applyFont="1" applyFill="1" applyAlignment="1" applyProtection="1">
      <alignment/>
      <protection/>
    </xf>
    <xf numFmtId="49" fontId="105" fillId="35" borderId="12" xfId="0" applyNumberFormat="1" applyFont="1" applyFill="1" applyBorder="1" applyAlignment="1" applyProtection="1">
      <alignment vertical="center" wrapText="1"/>
      <protection/>
    </xf>
    <xf numFmtId="49" fontId="105" fillId="35" borderId="0" xfId="0" applyNumberFormat="1" applyFont="1" applyFill="1" applyBorder="1" applyAlignment="1" applyProtection="1">
      <alignment vertical="center" wrapText="1"/>
      <protection/>
    </xf>
    <xf numFmtId="49" fontId="89" fillId="35" borderId="0" xfId="0" applyNumberFormat="1" applyFont="1" applyFill="1" applyBorder="1" applyAlignment="1" applyProtection="1">
      <alignment horizontal="center" vertical="center" wrapText="1"/>
      <protection/>
    </xf>
    <xf numFmtId="49" fontId="89" fillId="35" borderId="18" xfId="0" applyNumberFormat="1" applyFont="1" applyFill="1" applyBorder="1" applyAlignment="1" applyProtection="1">
      <alignment horizontal="center" vertical="center" wrapText="1"/>
      <protection/>
    </xf>
    <xf numFmtId="49" fontId="89" fillId="35" borderId="0" xfId="0" applyNumberFormat="1" applyFont="1" applyFill="1" applyBorder="1" applyAlignment="1" applyProtection="1">
      <alignment horizontal="left"/>
      <protection/>
    </xf>
    <xf numFmtId="0" fontId="0" fillId="0" borderId="0" xfId="0" applyFill="1" applyAlignment="1">
      <alignment/>
    </xf>
    <xf numFmtId="0" fontId="89" fillId="0" borderId="0" xfId="0" applyFont="1" applyFill="1" applyAlignment="1" applyProtection="1">
      <alignment/>
      <protection/>
    </xf>
    <xf numFmtId="49" fontId="89" fillId="35" borderId="20" xfId="0" applyNumberFormat="1" applyFont="1" applyFill="1" applyBorder="1" applyAlignment="1" applyProtection="1">
      <alignment/>
      <protection/>
    </xf>
    <xf numFmtId="49" fontId="89" fillId="35" borderId="0" xfId="0" applyNumberFormat="1" applyFont="1" applyFill="1" applyBorder="1" applyAlignment="1" applyProtection="1">
      <alignment/>
      <protection/>
    </xf>
    <xf numFmtId="49" fontId="89" fillId="35" borderId="21" xfId="0" applyNumberFormat="1" applyFont="1" applyFill="1" applyBorder="1" applyAlignment="1" applyProtection="1">
      <alignment/>
      <protection/>
    </xf>
    <xf numFmtId="49" fontId="106" fillId="35" borderId="0" xfId="0" applyNumberFormat="1" applyFont="1" applyFill="1" applyBorder="1" applyAlignment="1" applyProtection="1">
      <alignment horizontal="center" vertical="center" wrapText="1"/>
      <protection/>
    </xf>
    <xf numFmtId="49" fontId="106" fillId="35" borderId="18" xfId="0" applyNumberFormat="1" applyFont="1" applyFill="1" applyBorder="1" applyAlignment="1" applyProtection="1">
      <alignment horizontal="center" vertical="center" wrapText="1"/>
      <protection/>
    </xf>
    <xf numFmtId="0" fontId="89" fillId="35" borderId="0" xfId="0" applyFont="1" applyFill="1" applyAlignment="1" applyProtection="1">
      <alignment/>
      <protection/>
    </xf>
    <xf numFmtId="49" fontId="106" fillId="35" borderId="22" xfId="0" applyNumberFormat="1" applyFont="1" applyFill="1" applyBorder="1" applyAlignment="1" applyProtection="1">
      <alignment horizontal="center" vertical="center" wrapText="1"/>
      <protection/>
    </xf>
    <xf numFmtId="49" fontId="106" fillId="35" borderId="19" xfId="0" applyNumberFormat="1" applyFont="1" applyFill="1" applyBorder="1" applyAlignment="1" applyProtection="1">
      <alignment horizontal="center" vertical="center" wrapText="1"/>
      <protection/>
    </xf>
    <xf numFmtId="49" fontId="107" fillId="35" borderId="0" xfId="0" applyNumberFormat="1" applyFont="1" applyFill="1" applyBorder="1" applyAlignment="1" applyProtection="1">
      <alignment wrapText="1"/>
      <protection/>
    </xf>
    <xf numFmtId="49" fontId="107" fillId="35" borderId="0" xfId="0" applyNumberFormat="1" applyFont="1" applyFill="1" applyBorder="1" applyAlignment="1" applyProtection="1">
      <alignment horizontal="left" vertical="center" wrapText="1"/>
      <protection/>
    </xf>
    <xf numFmtId="49" fontId="107" fillId="35" borderId="18" xfId="0" applyNumberFormat="1" applyFont="1" applyFill="1" applyBorder="1" applyAlignment="1" applyProtection="1">
      <alignment horizontal="left" vertical="center" wrapText="1"/>
      <protection/>
    </xf>
    <xf numFmtId="49" fontId="94" fillId="35" borderId="23" xfId="0" applyNumberFormat="1" applyFont="1" applyFill="1" applyBorder="1" applyAlignment="1" applyProtection="1">
      <alignment vertical="center"/>
      <protection/>
    </xf>
    <xf numFmtId="49" fontId="94" fillId="35" borderId="24" xfId="0" applyNumberFormat="1" applyFont="1" applyFill="1" applyBorder="1" applyAlignment="1" applyProtection="1">
      <alignment vertical="center"/>
      <protection/>
    </xf>
    <xf numFmtId="49" fontId="92" fillId="35" borderId="11" xfId="0" applyNumberFormat="1" applyFont="1" applyFill="1" applyBorder="1" applyAlignment="1" applyProtection="1">
      <alignment/>
      <protection/>
    </xf>
    <xf numFmtId="49" fontId="99" fillId="35" borderId="11" xfId="0" applyNumberFormat="1" applyFont="1" applyFill="1" applyBorder="1" applyAlignment="1" applyProtection="1">
      <alignment horizontal="left" vertical="center"/>
      <protection/>
    </xf>
    <xf numFmtId="49" fontId="92" fillId="35" borderId="15" xfId="0" applyNumberFormat="1" applyFont="1" applyFill="1" applyBorder="1" applyAlignment="1" applyProtection="1">
      <alignment/>
      <protection/>
    </xf>
    <xf numFmtId="49" fontId="92" fillId="35" borderId="0" xfId="0" applyNumberFormat="1" applyFont="1" applyFill="1" applyBorder="1" applyAlignment="1" applyProtection="1">
      <alignment/>
      <protection/>
    </xf>
    <xf numFmtId="49" fontId="92" fillId="35" borderId="18" xfId="0" applyNumberFormat="1" applyFont="1" applyFill="1" applyBorder="1" applyAlignment="1" applyProtection="1">
      <alignment/>
      <protection/>
    </xf>
    <xf numFmtId="49" fontId="96" fillId="35" borderId="0" xfId="0" applyNumberFormat="1" applyFont="1" applyFill="1" applyBorder="1" applyAlignment="1" applyProtection="1">
      <alignment vertical="center"/>
      <protection/>
    </xf>
    <xf numFmtId="49" fontId="92" fillId="35" borderId="12" xfId="0" applyNumberFormat="1" applyFont="1" applyFill="1" applyBorder="1" applyAlignment="1" applyProtection="1">
      <alignment/>
      <protection/>
    </xf>
    <xf numFmtId="49" fontId="92" fillId="6" borderId="0" xfId="0" applyNumberFormat="1" applyFont="1" applyFill="1" applyAlignment="1" applyProtection="1">
      <alignment/>
      <protection/>
    </xf>
    <xf numFmtId="49" fontId="102" fillId="35" borderId="12" xfId="0" applyNumberFormat="1" applyFont="1" applyFill="1" applyBorder="1" applyAlignment="1" applyProtection="1">
      <alignment horizontal="center"/>
      <protection/>
    </xf>
    <xf numFmtId="49" fontId="102" fillId="35" borderId="0" xfId="0" applyNumberFormat="1" applyFont="1" applyFill="1" applyBorder="1" applyAlignment="1" applyProtection="1">
      <alignment horizontal="center"/>
      <protection/>
    </xf>
    <xf numFmtId="49" fontId="92" fillId="35" borderId="0" xfId="0" applyNumberFormat="1" applyFont="1" applyFill="1" applyBorder="1" applyAlignment="1" applyProtection="1">
      <alignment horizontal="left"/>
      <protection/>
    </xf>
    <xf numFmtId="49" fontId="92" fillId="35" borderId="18" xfId="0" applyNumberFormat="1" applyFont="1" applyFill="1" applyBorder="1" applyAlignment="1" applyProtection="1">
      <alignment horizontal="left"/>
      <protection/>
    </xf>
    <xf numFmtId="49" fontId="13" fillId="35" borderId="25" xfId="0" applyNumberFormat="1" applyFont="1" applyFill="1" applyBorder="1" applyAlignment="1" applyProtection="1">
      <alignment/>
      <protection/>
    </xf>
    <xf numFmtId="49" fontId="93" fillId="36" borderId="26" xfId="0" applyNumberFormat="1" applyFont="1" applyFill="1" applyBorder="1" applyAlignment="1" applyProtection="1">
      <alignment vertical="center"/>
      <protection/>
    </xf>
    <xf numFmtId="49" fontId="93" fillId="36" borderId="25" xfId="0" applyNumberFormat="1" applyFont="1" applyFill="1" applyBorder="1" applyAlignment="1" applyProtection="1">
      <alignment vertical="center"/>
      <protection/>
    </xf>
    <xf numFmtId="49" fontId="93" fillId="36" borderId="27" xfId="0" applyNumberFormat="1" applyFont="1" applyFill="1" applyBorder="1" applyAlignment="1" applyProtection="1">
      <alignment vertical="center"/>
      <protection/>
    </xf>
    <xf numFmtId="4" fontId="93" fillId="0" borderId="0" xfId="0" applyNumberFormat="1" applyFont="1" applyAlignment="1" applyProtection="1">
      <alignment/>
      <protection locked="0"/>
    </xf>
    <xf numFmtId="49" fontId="92" fillId="0" borderId="0" xfId="0" applyNumberFormat="1" applyFont="1" applyAlignment="1" applyProtection="1">
      <alignment/>
      <protection locked="0"/>
    </xf>
    <xf numFmtId="0" fontId="102" fillId="37" borderId="0" xfId="0" applyFont="1" applyFill="1" applyAlignment="1">
      <alignment/>
    </xf>
    <xf numFmtId="4" fontId="100" fillId="0" borderId="0" xfId="0" applyNumberFormat="1" applyFont="1" applyAlignment="1" applyProtection="1">
      <alignment/>
      <protection/>
    </xf>
    <xf numFmtId="0" fontId="92" fillId="0" borderId="0" xfId="0" applyFont="1" applyAlignment="1" applyProtection="1">
      <alignment/>
      <protection/>
    </xf>
    <xf numFmtId="4" fontId="92" fillId="38" borderId="14" xfId="0" applyNumberFormat="1" applyFont="1" applyFill="1" applyBorder="1" applyAlignment="1" applyProtection="1">
      <alignment/>
      <protection/>
    </xf>
    <xf numFmtId="0" fontId="108" fillId="38" borderId="14" xfId="0" applyFont="1" applyFill="1" applyBorder="1" applyAlignment="1" applyProtection="1">
      <alignment/>
      <protection/>
    </xf>
    <xf numFmtId="0" fontId="92" fillId="38" borderId="14" xfId="0" applyFont="1" applyFill="1" applyBorder="1" applyAlignment="1" applyProtection="1">
      <alignment/>
      <protection/>
    </xf>
    <xf numFmtId="4" fontId="92" fillId="39" borderId="14" xfId="0" applyNumberFormat="1" applyFont="1" applyFill="1" applyBorder="1" applyAlignment="1" applyProtection="1">
      <alignment/>
      <protection/>
    </xf>
    <xf numFmtId="4" fontId="92" fillId="0" borderId="14" xfId="0" applyNumberFormat="1" applyFont="1" applyFill="1" applyBorder="1" applyAlignment="1" applyProtection="1">
      <alignment/>
      <protection/>
    </xf>
    <xf numFmtId="0" fontId="92" fillId="40" borderId="14" xfId="57" applyNumberFormat="1" applyFont="1" applyFill="1" applyBorder="1" applyAlignment="1" applyProtection="1">
      <alignment/>
      <protection/>
    </xf>
    <xf numFmtId="0" fontId="92" fillId="0" borderId="0" xfId="0" applyFont="1" applyBorder="1" applyAlignment="1" applyProtection="1">
      <alignment horizontal="right"/>
      <protection/>
    </xf>
    <xf numFmtId="4" fontId="92" fillId="0" borderId="0" xfId="0" applyNumberFormat="1" applyFont="1" applyAlignment="1" applyProtection="1">
      <alignment/>
      <protection/>
    </xf>
    <xf numFmtId="2" fontId="92" fillId="38" borderId="14" xfId="0" applyNumberFormat="1" applyFont="1" applyFill="1" applyBorder="1" applyAlignment="1" applyProtection="1">
      <alignment/>
      <protection/>
    </xf>
    <xf numFmtId="181" fontId="92" fillId="38" borderId="14" xfId="0" applyNumberFormat="1" applyFont="1" applyFill="1" applyBorder="1" applyAlignment="1" applyProtection="1">
      <alignment/>
      <protection/>
    </xf>
    <xf numFmtId="0" fontId="92" fillId="0" borderId="0" xfId="0" applyFont="1" applyBorder="1" applyAlignment="1" applyProtection="1">
      <alignment vertical="center"/>
      <protection/>
    </xf>
    <xf numFmtId="0" fontId="109" fillId="0" borderId="14" xfId="0" applyFont="1" applyBorder="1" applyAlignment="1" applyProtection="1">
      <alignment/>
      <protection/>
    </xf>
    <xf numFmtId="0" fontId="110" fillId="0" borderId="14" xfId="0" applyFont="1" applyBorder="1" applyAlignment="1" applyProtection="1">
      <alignment horizontal="center"/>
      <protection/>
    </xf>
    <xf numFmtId="0" fontId="102" fillId="0" borderId="14" xfId="0" applyFont="1" applyBorder="1" applyAlignment="1" applyProtection="1">
      <alignment horizontal="center" vertical="center"/>
      <protection/>
    </xf>
    <xf numFmtId="0" fontId="111" fillId="19" borderId="14" xfId="0" applyFont="1" applyFill="1" applyBorder="1" applyAlignment="1" applyProtection="1">
      <alignment horizontal="left" vertical="center" wrapText="1"/>
      <protection/>
    </xf>
    <xf numFmtId="0" fontId="111" fillId="19" borderId="14" xfId="0" applyFont="1" applyFill="1" applyBorder="1" applyAlignment="1" applyProtection="1">
      <alignment horizontal="center"/>
      <protection/>
    </xf>
    <xf numFmtId="0" fontId="111" fillId="15" borderId="14" xfId="0" applyFont="1" applyFill="1" applyBorder="1" applyAlignment="1" applyProtection="1">
      <alignment horizontal="left" vertical="center" wrapText="1"/>
      <protection/>
    </xf>
    <xf numFmtId="0" fontId="111" fillId="15" borderId="14" xfId="0" applyFont="1" applyFill="1" applyBorder="1" applyAlignment="1" applyProtection="1">
      <alignment horizontal="center" vertical="center"/>
      <protection/>
    </xf>
    <xf numFmtId="0" fontId="111" fillId="17" borderId="14" xfId="0" applyFont="1" applyFill="1" applyBorder="1" applyAlignment="1" applyProtection="1">
      <alignment horizontal="left" vertical="center" wrapText="1"/>
      <protection/>
    </xf>
    <xf numFmtId="0" fontId="111" fillId="17" borderId="14" xfId="0" applyFont="1" applyFill="1" applyBorder="1" applyAlignment="1" applyProtection="1">
      <alignment horizontal="center" vertical="center"/>
      <protection/>
    </xf>
    <xf numFmtId="0" fontId="111" fillId="41" borderId="14" xfId="0" applyFont="1" applyFill="1" applyBorder="1" applyAlignment="1" applyProtection="1">
      <alignment horizontal="left" vertical="center" wrapText="1"/>
      <protection/>
    </xf>
    <xf numFmtId="0" fontId="111" fillId="0" borderId="14" xfId="0" applyFont="1" applyFill="1" applyBorder="1" applyAlignment="1" applyProtection="1">
      <alignment horizontal="center" vertical="center"/>
      <protection/>
    </xf>
    <xf numFmtId="0" fontId="111" fillId="42" borderId="14" xfId="0" applyFont="1" applyFill="1" applyBorder="1" applyAlignment="1" applyProtection="1">
      <alignment horizontal="left" vertical="center" wrapText="1"/>
      <protection/>
    </xf>
    <xf numFmtId="0" fontId="111" fillId="43" borderId="14" xfId="0" applyFont="1" applyFill="1" applyBorder="1" applyAlignment="1" applyProtection="1">
      <alignment horizontal="left" vertical="center" wrapText="1"/>
      <protection/>
    </xf>
    <xf numFmtId="0" fontId="111" fillId="44" borderId="14" xfId="0" applyFont="1" applyFill="1" applyBorder="1" applyAlignment="1" applyProtection="1">
      <alignment horizontal="left" vertical="center" wrapText="1"/>
      <protection/>
    </xf>
    <xf numFmtId="0" fontId="92" fillId="0" borderId="0" xfId="0" applyFont="1" applyBorder="1" applyAlignment="1" applyProtection="1">
      <alignment vertical="center"/>
      <protection/>
    </xf>
    <xf numFmtId="0" fontId="92" fillId="0" borderId="14" xfId="0" applyFont="1" applyBorder="1" applyAlignment="1">
      <alignment/>
    </xf>
    <xf numFmtId="0" fontId="92" fillId="0" borderId="14" xfId="0" applyFont="1" applyBorder="1" applyAlignment="1">
      <alignment wrapText="1"/>
    </xf>
    <xf numFmtId="0" fontId="92" fillId="0" borderId="0" xfId="0" applyFont="1" applyAlignment="1">
      <alignment wrapText="1"/>
    </xf>
    <xf numFmtId="0" fontId="102" fillId="0" borderId="14" xfId="0" applyFont="1" applyBorder="1" applyAlignment="1">
      <alignment horizontal="center"/>
    </xf>
    <xf numFmtId="0" fontId="102" fillId="0" borderId="14" xfId="0" applyFont="1" applyBorder="1" applyAlignment="1">
      <alignment horizontal="center" wrapText="1"/>
    </xf>
    <xf numFmtId="0" fontId="92" fillId="16" borderId="14" xfId="0" applyFont="1" applyFill="1" applyBorder="1" applyAlignment="1">
      <alignment/>
    </xf>
    <xf numFmtId="0" fontId="92" fillId="19" borderId="14" xfId="0" applyFont="1" applyFill="1" applyBorder="1" applyAlignment="1">
      <alignment/>
    </xf>
    <xf numFmtId="0" fontId="92" fillId="19" borderId="14" xfId="0" applyFont="1" applyFill="1" applyBorder="1" applyAlignment="1">
      <alignment wrapText="1"/>
    </xf>
    <xf numFmtId="0" fontId="112" fillId="0" borderId="0" xfId="0" applyFont="1" applyAlignment="1" applyProtection="1">
      <alignment/>
      <protection hidden="1"/>
    </xf>
    <xf numFmtId="3" fontId="4" fillId="6" borderId="14" xfId="0" applyNumberFormat="1" applyFont="1" applyFill="1" applyBorder="1" applyAlignment="1" applyProtection="1">
      <alignment horizontal="left" vertical="center" wrapText="1"/>
      <protection/>
    </xf>
    <xf numFmtId="49" fontId="89" fillId="35" borderId="14" xfId="0" applyNumberFormat="1" applyFont="1" applyFill="1" applyBorder="1" applyAlignment="1" applyProtection="1">
      <alignment horizontal="left" vertical="center" wrapText="1"/>
      <protection/>
    </xf>
    <xf numFmtId="49" fontId="4" fillId="0" borderId="14" xfId="0" applyNumberFormat="1" applyFont="1" applyBorder="1" applyAlignment="1" applyProtection="1">
      <alignment horizontal="left" vertical="center" wrapText="1"/>
      <protection locked="0"/>
    </xf>
    <xf numFmtId="49" fontId="89" fillId="35" borderId="18" xfId="0" applyNumberFormat="1" applyFont="1" applyFill="1" applyBorder="1" applyAlignment="1" applyProtection="1">
      <alignment horizontal="center"/>
      <protection/>
    </xf>
    <xf numFmtId="0" fontId="97" fillId="35" borderId="16" xfId="0" applyFont="1" applyFill="1" applyBorder="1" applyAlignment="1" applyProtection="1">
      <alignment horizontal="left" vertical="center" wrapText="1"/>
      <protection/>
    </xf>
    <xf numFmtId="49" fontId="4" fillId="0" borderId="17" xfId="0" applyNumberFormat="1" applyFont="1" applyBorder="1" applyAlignment="1" applyProtection="1">
      <alignment horizontal="center" vertical="center" wrapText="1"/>
      <protection locked="0"/>
    </xf>
    <xf numFmtId="49" fontId="89" fillId="35" borderId="16" xfId="0" applyNumberFormat="1" applyFont="1" applyFill="1" applyBorder="1" applyAlignment="1" applyProtection="1">
      <alignment horizontal="left" vertical="center" wrapText="1"/>
      <protection/>
    </xf>
    <xf numFmtId="49" fontId="4" fillId="0" borderId="16" xfId="0" applyNumberFormat="1" applyFont="1" applyBorder="1" applyAlignment="1" applyProtection="1">
      <alignment horizontal="left" vertical="center" wrapText="1"/>
      <protection locked="0"/>
    </xf>
    <xf numFmtId="49" fontId="89" fillId="35" borderId="14" xfId="0" applyNumberFormat="1" applyFont="1" applyFill="1" applyBorder="1" applyAlignment="1" applyProtection="1">
      <alignment horizontal="left" vertical="center"/>
      <protection/>
    </xf>
    <xf numFmtId="0" fontId="98" fillId="0" borderId="0" xfId="0" applyFont="1" applyBorder="1" applyAlignment="1">
      <alignment vertical="center" wrapText="1"/>
    </xf>
    <xf numFmtId="49" fontId="106" fillId="35" borderId="14" xfId="0" applyNumberFormat="1" applyFont="1" applyFill="1" applyBorder="1" applyAlignment="1" applyProtection="1">
      <alignment horizontal="left" wrapText="1"/>
      <protection/>
    </xf>
    <xf numFmtId="49" fontId="4" fillId="35" borderId="16" xfId="0" applyNumberFormat="1" applyFont="1" applyFill="1" applyBorder="1" applyAlignment="1" applyProtection="1">
      <alignment horizontal="left" vertical="center" wrapText="1"/>
      <protection/>
    </xf>
    <xf numFmtId="49" fontId="105" fillId="0" borderId="28" xfId="0" applyNumberFormat="1" applyFont="1" applyBorder="1" applyAlignment="1" applyProtection="1">
      <alignment horizontal="center"/>
      <protection locked="0"/>
    </xf>
    <xf numFmtId="49" fontId="89" fillId="35" borderId="16" xfId="0" applyNumberFormat="1" applyFont="1" applyFill="1" applyBorder="1" applyAlignment="1" applyProtection="1">
      <alignment vertical="top" wrapText="1"/>
      <protection/>
    </xf>
    <xf numFmtId="49" fontId="113" fillId="0" borderId="29" xfId="0" applyNumberFormat="1" applyFont="1" applyBorder="1" applyAlignment="1" applyProtection="1">
      <alignment horizontal="center"/>
      <protection locked="0"/>
    </xf>
    <xf numFmtId="49" fontId="113" fillId="0" borderId="23" xfId="0" applyNumberFormat="1" applyFont="1" applyBorder="1" applyAlignment="1" applyProtection="1">
      <alignment horizontal="center"/>
      <protection locked="0"/>
    </xf>
    <xf numFmtId="49" fontId="10" fillId="35" borderId="30" xfId="0" applyNumberFormat="1" applyFont="1" applyFill="1" applyBorder="1" applyAlignment="1" applyProtection="1">
      <alignment horizontal="center"/>
      <protection/>
    </xf>
    <xf numFmtId="49" fontId="113" fillId="0" borderId="30" xfId="0" applyNumberFormat="1" applyFont="1" applyBorder="1" applyAlignment="1" applyProtection="1">
      <alignment horizontal="center"/>
      <protection locked="0"/>
    </xf>
    <xf numFmtId="49" fontId="94" fillId="35" borderId="30" xfId="0" applyNumberFormat="1" applyFont="1" applyFill="1" applyBorder="1" applyAlignment="1" applyProtection="1">
      <alignment horizontal="left"/>
      <protection/>
    </xf>
    <xf numFmtId="49" fontId="94" fillId="35" borderId="30" xfId="0" applyNumberFormat="1" applyFont="1" applyFill="1" applyBorder="1" applyAlignment="1" applyProtection="1">
      <alignment horizontal="center"/>
      <protection/>
    </xf>
    <xf numFmtId="0" fontId="107" fillId="35" borderId="12" xfId="0" applyFont="1" applyFill="1" applyBorder="1" applyAlignment="1" applyProtection="1">
      <alignment horizontal="left" vertical="center" wrapText="1"/>
      <protection/>
    </xf>
    <xf numFmtId="49" fontId="114" fillId="35" borderId="0" xfId="0" applyNumberFormat="1" applyFont="1" applyFill="1" applyBorder="1" applyAlignment="1" applyProtection="1">
      <alignment horizontal="right" wrapText="1"/>
      <protection/>
    </xf>
    <xf numFmtId="14" fontId="107" fillId="34" borderId="31" xfId="0" applyNumberFormat="1" applyFont="1" applyFill="1" applyBorder="1" applyAlignment="1" applyProtection="1">
      <alignment horizontal="left" wrapText="1"/>
      <protection/>
    </xf>
    <xf numFmtId="14" fontId="107" fillId="34" borderId="32" xfId="0" applyNumberFormat="1" applyFont="1" applyFill="1" applyBorder="1" applyAlignment="1" applyProtection="1">
      <alignment horizontal="left" wrapText="1"/>
      <protection/>
    </xf>
    <xf numFmtId="14" fontId="107" fillId="34" borderId="33" xfId="0" applyNumberFormat="1" applyFont="1" applyFill="1" applyBorder="1" applyAlignment="1" applyProtection="1">
      <alignment horizontal="left" wrapText="1"/>
      <protection/>
    </xf>
    <xf numFmtId="49" fontId="115" fillId="35" borderId="12" xfId="0" applyNumberFormat="1" applyFont="1" applyFill="1" applyBorder="1" applyAlignment="1" applyProtection="1">
      <alignment horizontal="left" vertical="center" wrapText="1"/>
      <protection/>
    </xf>
    <xf numFmtId="49" fontId="94" fillId="35" borderId="34" xfId="0" applyNumberFormat="1" applyFont="1" applyFill="1" applyBorder="1" applyAlignment="1" applyProtection="1">
      <alignment horizontal="left" vertical="center"/>
      <protection/>
    </xf>
    <xf numFmtId="49" fontId="94" fillId="0" borderId="19" xfId="0" applyNumberFormat="1" applyFont="1" applyBorder="1" applyAlignment="1" applyProtection="1">
      <alignment horizontal="center"/>
      <protection locked="0"/>
    </xf>
    <xf numFmtId="49" fontId="106" fillId="35" borderId="17" xfId="0" applyNumberFormat="1" applyFont="1" applyFill="1" applyBorder="1" applyAlignment="1" applyProtection="1">
      <alignment horizontal="center" wrapText="1"/>
      <protection/>
    </xf>
    <xf numFmtId="49" fontId="89" fillId="35" borderId="17" xfId="0" applyNumberFormat="1" applyFont="1" applyFill="1" applyBorder="1" applyAlignment="1" applyProtection="1">
      <alignment horizontal="left" vertical="top" wrapText="1"/>
      <protection/>
    </xf>
    <xf numFmtId="49" fontId="107" fillId="35" borderId="17" xfId="0" applyNumberFormat="1" applyFont="1" applyFill="1" applyBorder="1" applyAlignment="1" applyProtection="1">
      <alignment vertical="top" wrapText="1"/>
      <protection/>
    </xf>
    <xf numFmtId="49" fontId="116" fillId="35" borderId="12" xfId="0" applyNumberFormat="1" applyFont="1" applyFill="1" applyBorder="1" applyAlignment="1" applyProtection="1">
      <alignment horizontal="left" vertical="center" wrapText="1"/>
      <protection/>
    </xf>
    <xf numFmtId="49" fontId="107" fillId="35" borderId="18" xfId="0" applyNumberFormat="1" applyFont="1" applyFill="1" applyBorder="1" applyAlignment="1" applyProtection="1">
      <alignment horizontal="center" wrapText="1"/>
      <protection/>
    </xf>
    <xf numFmtId="49" fontId="107" fillId="0" borderId="12" xfId="0" applyNumberFormat="1" applyFont="1" applyBorder="1" applyAlignment="1" applyProtection="1">
      <alignment horizontal="center" vertical="center" wrapText="1"/>
      <protection locked="0"/>
    </xf>
    <xf numFmtId="49" fontId="105" fillId="0" borderId="35" xfId="0" applyNumberFormat="1" applyFont="1" applyBorder="1" applyAlignment="1" applyProtection="1">
      <alignment horizontal="center"/>
      <protection locked="0"/>
    </xf>
    <xf numFmtId="49" fontId="89" fillId="35" borderId="14" xfId="0" applyNumberFormat="1" applyFont="1" applyFill="1" applyBorder="1" applyAlignment="1" applyProtection="1">
      <alignment vertical="center" wrapText="1"/>
      <protection/>
    </xf>
    <xf numFmtId="49" fontId="105" fillId="0" borderId="14" xfId="0" applyNumberFormat="1" applyFont="1" applyBorder="1" applyAlignment="1" applyProtection="1">
      <alignment horizontal="center"/>
      <protection locked="0"/>
    </xf>
    <xf numFmtId="49" fontId="89" fillId="35" borderId="26" xfId="0" applyNumberFormat="1" applyFont="1" applyFill="1" applyBorder="1" applyAlignment="1" applyProtection="1">
      <alignment horizontal="left" vertical="center" wrapText="1"/>
      <protection/>
    </xf>
    <xf numFmtId="49" fontId="89" fillId="35" borderId="27" xfId="0" applyNumberFormat="1" applyFont="1" applyFill="1" applyBorder="1" applyAlignment="1" applyProtection="1">
      <alignment horizontal="center" vertical="center" wrapText="1"/>
      <protection/>
    </xf>
    <xf numFmtId="49" fontId="105" fillId="35" borderId="14" xfId="0" applyNumberFormat="1" applyFont="1" applyFill="1" applyBorder="1" applyAlignment="1" applyProtection="1">
      <alignment horizontal="center" vertical="center" wrapText="1"/>
      <protection/>
    </xf>
    <xf numFmtId="49" fontId="105" fillId="0" borderId="14" xfId="0" applyNumberFormat="1" applyFont="1" applyBorder="1" applyAlignment="1" applyProtection="1">
      <alignment horizontal="center" vertical="center" wrapText="1"/>
      <protection locked="0"/>
    </xf>
    <xf numFmtId="49" fontId="106" fillId="35" borderId="16" xfId="0" applyNumberFormat="1" applyFont="1" applyFill="1" applyBorder="1" applyAlignment="1" applyProtection="1">
      <alignment horizontal="center" vertical="center" wrapText="1"/>
      <protection/>
    </xf>
    <xf numFmtId="49" fontId="89" fillId="35" borderId="17" xfId="0" applyNumberFormat="1" applyFont="1" applyFill="1" applyBorder="1" applyAlignment="1" applyProtection="1">
      <alignment horizontal="center" vertical="center" wrapText="1"/>
      <protection/>
    </xf>
    <xf numFmtId="49" fontId="89" fillId="35" borderId="21" xfId="0" applyNumberFormat="1" applyFont="1" applyFill="1" applyBorder="1" applyAlignment="1" applyProtection="1">
      <alignment horizontal="center"/>
      <protection/>
    </xf>
    <xf numFmtId="49" fontId="89" fillId="35" borderId="36" xfId="0" applyNumberFormat="1" applyFont="1" applyFill="1" applyBorder="1" applyAlignment="1" applyProtection="1">
      <alignment horizontal="center"/>
      <protection/>
    </xf>
    <xf numFmtId="4" fontId="105" fillId="0" borderId="14" xfId="0" applyNumberFormat="1" applyFont="1" applyBorder="1" applyAlignment="1" applyProtection="1">
      <alignment horizontal="center"/>
      <protection/>
    </xf>
    <xf numFmtId="49" fontId="9" fillId="35" borderId="0" xfId="0" applyNumberFormat="1" applyFont="1" applyFill="1" applyBorder="1" applyAlignment="1" applyProtection="1">
      <alignment horizontal="left" vertical="center" wrapText="1"/>
      <protection/>
    </xf>
    <xf numFmtId="14" fontId="91" fillId="0" borderId="0" xfId="0" applyNumberFormat="1" applyFont="1" applyFill="1" applyBorder="1" applyAlignment="1" applyProtection="1">
      <alignment horizontal="left" vertical="center" wrapText="1"/>
      <protection locked="0"/>
    </xf>
    <xf numFmtId="49" fontId="97" fillId="35" borderId="0" xfId="0" applyNumberFormat="1" applyFont="1" applyFill="1" applyBorder="1" applyAlignment="1" applyProtection="1">
      <alignment horizontal="left" vertical="center" wrapText="1"/>
      <protection/>
    </xf>
    <xf numFmtId="49" fontId="105" fillId="35" borderId="14" xfId="0" applyNumberFormat="1" applyFont="1" applyFill="1" applyBorder="1" applyAlignment="1" applyProtection="1">
      <alignment horizontal="left" vertical="center" wrapText="1"/>
      <protection/>
    </xf>
    <xf numFmtId="49" fontId="89" fillId="0" borderId="14" xfId="0" applyNumberFormat="1" applyFont="1" applyBorder="1" applyAlignment="1" applyProtection="1">
      <alignment horizontal="left" vertical="center" wrapText="1"/>
      <protection locked="0"/>
    </xf>
    <xf numFmtId="49" fontId="117" fillId="35" borderId="14" xfId="0" applyNumberFormat="1" applyFont="1" applyFill="1" applyBorder="1" applyAlignment="1" applyProtection="1">
      <alignment horizontal="center" vertical="center" wrapText="1"/>
      <protection/>
    </xf>
    <xf numFmtId="49" fontId="97" fillId="35" borderId="14" xfId="0" applyNumberFormat="1" applyFont="1" applyFill="1" applyBorder="1" applyAlignment="1" applyProtection="1">
      <alignment horizontal="center"/>
      <protection/>
    </xf>
    <xf numFmtId="4" fontId="89" fillId="0" borderId="14" xfId="0" applyNumberFormat="1" applyFont="1" applyFill="1" applyBorder="1" applyAlignment="1" applyProtection="1">
      <alignment horizontal="left" vertical="center" wrapText="1"/>
      <protection locked="0"/>
    </xf>
    <xf numFmtId="4" fontId="89" fillId="0" borderId="14" xfId="0" applyNumberFormat="1" applyFont="1" applyBorder="1" applyAlignment="1" applyProtection="1">
      <alignment horizontal="center"/>
      <protection locked="0"/>
    </xf>
    <xf numFmtId="49" fontId="89" fillId="0" borderId="14" xfId="0" applyNumberFormat="1" applyFont="1" applyBorder="1" applyAlignment="1" applyProtection="1">
      <alignment horizontal="center" vertical="center" wrapText="1"/>
      <protection locked="0"/>
    </xf>
    <xf numFmtId="49" fontId="105" fillId="35" borderId="16" xfId="0" applyNumberFormat="1" applyFont="1" applyFill="1" applyBorder="1" applyAlignment="1" applyProtection="1">
      <alignment horizontal="left" vertical="center" wrapText="1"/>
      <protection/>
    </xf>
    <xf numFmtId="49" fontId="105" fillId="35" borderId="16" xfId="0" applyNumberFormat="1" applyFont="1" applyFill="1" applyBorder="1" applyAlignment="1" applyProtection="1">
      <alignment horizontal="center" vertical="center" wrapText="1"/>
      <protection/>
    </xf>
    <xf numFmtId="49" fontId="89" fillId="35" borderId="14" xfId="0" applyNumberFormat="1" applyFont="1" applyFill="1" applyBorder="1" applyAlignment="1" applyProtection="1">
      <alignment horizontal="center" vertical="center" wrapText="1"/>
      <protection locked="0"/>
    </xf>
    <xf numFmtId="49" fontId="89" fillId="35" borderId="37" xfId="0" applyNumberFormat="1" applyFont="1" applyFill="1" applyBorder="1" applyAlignment="1" applyProtection="1">
      <alignment horizontal="left"/>
      <protection/>
    </xf>
    <xf numFmtId="49" fontId="89" fillId="35" borderId="38" xfId="0" applyNumberFormat="1" applyFont="1" applyFill="1" applyBorder="1" applyAlignment="1" applyProtection="1">
      <alignment horizontal="left"/>
      <protection/>
    </xf>
    <xf numFmtId="49" fontId="89" fillId="35" borderId="13" xfId="0" applyNumberFormat="1" applyFont="1" applyFill="1" applyBorder="1" applyAlignment="1" applyProtection="1">
      <alignment horizontal="center"/>
      <protection/>
    </xf>
    <xf numFmtId="49" fontId="89" fillId="35" borderId="14" xfId="0" applyNumberFormat="1" applyFont="1" applyFill="1" applyBorder="1" applyAlignment="1" applyProtection="1">
      <alignment horizontal="center"/>
      <protection/>
    </xf>
    <xf numFmtId="49" fontId="89" fillId="0" borderId="27" xfId="0" applyNumberFormat="1" applyFont="1" applyBorder="1" applyAlignment="1" applyProtection="1">
      <alignment horizontal="left" vertical="center" wrapText="1"/>
      <protection locked="0"/>
    </xf>
    <xf numFmtId="49" fontId="105" fillId="35" borderId="14" xfId="0" applyNumberFormat="1" applyFont="1" applyFill="1" applyBorder="1" applyAlignment="1" applyProtection="1">
      <alignment horizontal="left" vertical="top" wrapText="1"/>
      <protection/>
    </xf>
    <xf numFmtId="49" fontId="105" fillId="35" borderId="26" xfId="0" applyNumberFormat="1" applyFont="1" applyFill="1" applyBorder="1" applyAlignment="1" applyProtection="1">
      <alignment horizontal="left" vertical="center" wrapText="1"/>
      <protection/>
    </xf>
    <xf numFmtId="49" fontId="105" fillId="35" borderId="25" xfId="0" applyNumberFormat="1" applyFont="1" applyFill="1" applyBorder="1" applyAlignment="1" applyProtection="1">
      <alignment horizontal="left" vertical="center" wrapText="1"/>
      <protection/>
    </xf>
    <xf numFmtId="49" fontId="105" fillId="35" borderId="27" xfId="0" applyNumberFormat="1" applyFont="1" applyFill="1" applyBorder="1" applyAlignment="1" applyProtection="1">
      <alignment horizontal="left" vertical="center" wrapText="1"/>
      <protection/>
    </xf>
    <xf numFmtId="49" fontId="105" fillId="35" borderId="26" xfId="0" applyNumberFormat="1" applyFont="1" applyFill="1" applyBorder="1" applyAlignment="1" applyProtection="1">
      <alignment horizontal="center" vertical="center" wrapText="1"/>
      <protection/>
    </xf>
    <xf numFmtId="49" fontId="89" fillId="35" borderId="16" xfId="0" applyNumberFormat="1" applyFont="1" applyFill="1" applyBorder="1" applyAlignment="1" applyProtection="1">
      <alignment horizontal="center" vertical="center" wrapText="1"/>
      <protection/>
    </xf>
    <xf numFmtId="49" fontId="105" fillId="33" borderId="14" xfId="0" applyNumberFormat="1" applyFont="1" applyFill="1" applyBorder="1" applyAlignment="1" applyProtection="1">
      <alignment horizontal="center" vertical="center" wrapText="1"/>
      <protection locked="0"/>
    </xf>
    <xf numFmtId="49" fontId="95" fillId="33" borderId="14" xfId="0" applyNumberFormat="1" applyFont="1" applyFill="1" applyBorder="1" applyAlignment="1" applyProtection="1">
      <alignment horizontal="left" vertical="center" wrapText="1"/>
      <protection locked="0"/>
    </xf>
    <xf numFmtId="49" fontId="106" fillId="35" borderId="39" xfId="0" applyNumberFormat="1" applyFont="1" applyFill="1" applyBorder="1" applyAlignment="1" applyProtection="1">
      <alignment horizontal="center" vertical="center"/>
      <protection/>
    </xf>
    <xf numFmtId="49" fontId="105" fillId="0" borderId="14" xfId="0" applyNumberFormat="1" applyFont="1" applyBorder="1" applyAlignment="1" applyProtection="1">
      <alignment horizontal="left" vertical="center" wrapText="1"/>
      <protection locked="0"/>
    </xf>
    <xf numFmtId="49" fontId="95" fillId="35" borderId="14" xfId="0" applyNumberFormat="1" applyFont="1" applyFill="1" applyBorder="1" applyAlignment="1" applyProtection="1">
      <alignment horizontal="left" vertical="center" wrapText="1"/>
      <protection/>
    </xf>
    <xf numFmtId="49" fontId="4" fillId="0" borderId="14" xfId="0" applyNumberFormat="1" applyFont="1" applyBorder="1" applyAlignment="1" applyProtection="1">
      <alignment horizontal="center" vertical="center" wrapText="1"/>
      <protection locked="0"/>
    </xf>
    <xf numFmtId="49" fontId="8" fillId="35" borderId="14" xfId="0" applyNumberFormat="1" applyFont="1" applyFill="1" applyBorder="1" applyAlignment="1" applyProtection="1">
      <alignment horizontal="center" vertical="center" wrapText="1"/>
      <protection/>
    </xf>
    <xf numFmtId="49" fontId="89" fillId="35" borderId="13" xfId="0" applyNumberFormat="1" applyFont="1" applyFill="1" applyBorder="1" applyAlignment="1" applyProtection="1">
      <alignment horizontal="left" vertical="center"/>
      <protection/>
    </xf>
    <xf numFmtId="49" fontId="4" fillId="0" borderId="13" xfId="0" applyNumberFormat="1" applyFont="1" applyBorder="1" applyAlignment="1" applyProtection="1">
      <alignment horizontal="center" vertical="center" wrapText="1"/>
      <protection locked="0"/>
    </xf>
    <xf numFmtId="49" fontId="89" fillId="35" borderId="26" xfId="0" applyNumberFormat="1" applyFont="1" applyFill="1" applyBorder="1" applyAlignment="1" applyProtection="1">
      <alignment horizontal="left" vertical="center"/>
      <protection/>
    </xf>
    <xf numFmtId="49" fontId="89" fillId="35" borderId="25" xfId="0" applyNumberFormat="1" applyFont="1" applyFill="1" applyBorder="1" applyAlignment="1" applyProtection="1">
      <alignment horizontal="left" vertical="center"/>
      <protection/>
    </xf>
    <xf numFmtId="49" fontId="89" fillId="35" borderId="27" xfId="0" applyNumberFormat="1" applyFont="1" applyFill="1" applyBorder="1" applyAlignment="1" applyProtection="1">
      <alignment horizontal="left" vertical="center"/>
      <protection/>
    </xf>
    <xf numFmtId="49" fontId="4" fillId="0" borderId="26"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4" xfId="0" applyNumberFormat="1" applyFont="1" applyBorder="1" applyAlignment="1" applyProtection="1">
      <alignment horizontal="left" vertical="center" wrapText="1"/>
      <protection hidden="1" locked="0"/>
    </xf>
    <xf numFmtId="0" fontId="97" fillId="35" borderId="14" xfId="0" applyFont="1" applyFill="1" applyBorder="1" applyAlignment="1" applyProtection="1">
      <alignment horizontal="left" vertical="center" wrapText="1"/>
      <protection/>
    </xf>
    <xf numFmtId="49" fontId="89" fillId="35" borderId="10" xfId="0" applyNumberFormat="1" applyFont="1" applyFill="1" applyBorder="1" applyAlignment="1" applyProtection="1">
      <alignment horizontal="center" vertical="center" wrapText="1"/>
      <protection/>
    </xf>
    <xf numFmtId="49" fontId="89" fillId="35" borderId="11" xfId="0" applyNumberFormat="1" applyFont="1" applyFill="1" applyBorder="1" applyAlignment="1" applyProtection="1">
      <alignment horizontal="center" vertical="center" wrapText="1"/>
      <protection/>
    </xf>
    <xf numFmtId="49" fontId="89" fillId="35" borderId="15" xfId="0" applyNumberFormat="1" applyFont="1" applyFill="1" applyBorder="1" applyAlignment="1" applyProtection="1">
      <alignment horizontal="center" vertical="center" wrapText="1"/>
      <protection/>
    </xf>
    <xf numFmtId="49" fontId="89" fillId="35" borderId="36" xfId="0" applyNumberFormat="1" applyFont="1" applyFill="1" applyBorder="1" applyAlignment="1" applyProtection="1">
      <alignment horizontal="center" vertical="center" wrapText="1"/>
      <protection/>
    </xf>
    <xf numFmtId="49" fontId="89" fillId="35" borderId="22" xfId="0" applyNumberFormat="1" applyFont="1" applyFill="1" applyBorder="1" applyAlignment="1" applyProtection="1">
      <alignment horizontal="center" vertical="center" wrapText="1"/>
      <protection/>
    </xf>
    <xf numFmtId="49" fontId="89" fillId="35" borderId="19" xfId="0" applyNumberFormat="1" applyFont="1" applyFill="1" applyBorder="1" applyAlignment="1" applyProtection="1">
      <alignment horizontal="center" vertical="center" wrapText="1"/>
      <protection/>
    </xf>
    <xf numFmtId="49" fontId="105" fillId="35" borderId="17" xfId="0" applyNumberFormat="1" applyFont="1" applyFill="1" applyBorder="1" applyAlignment="1" applyProtection="1">
      <alignment horizontal="center"/>
      <protection/>
    </xf>
    <xf numFmtId="49" fontId="89" fillId="35" borderId="14" xfId="0" applyNumberFormat="1" applyFont="1" applyFill="1" applyBorder="1" applyAlignment="1" applyProtection="1">
      <alignment horizontal="center" vertical="center" wrapText="1"/>
      <protection/>
    </xf>
    <xf numFmtId="49" fontId="118" fillId="35" borderId="14" xfId="0" applyNumberFormat="1" applyFont="1" applyFill="1" applyBorder="1" applyAlignment="1" applyProtection="1">
      <alignment vertical="center" wrapText="1"/>
      <protection/>
    </xf>
    <xf numFmtId="3" fontId="4" fillId="0" borderId="14" xfId="0" applyNumberFormat="1" applyFont="1" applyBorder="1" applyAlignment="1" applyProtection="1">
      <alignment horizontal="left" vertical="center" wrapText="1"/>
      <protection locked="0"/>
    </xf>
    <xf numFmtId="49" fontId="7" fillId="0" borderId="14" xfId="43" applyNumberFormat="1" applyFont="1" applyBorder="1" applyAlignment="1" applyProtection="1">
      <alignment horizontal="left" vertical="center" wrapText="1"/>
      <protection locked="0"/>
    </xf>
    <xf numFmtId="49" fontId="105" fillId="35" borderId="13" xfId="0" applyNumberFormat="1" applyFont="1" applyFill="1" applyBorder="1" applyAlignment="1" applyProtection="1">
      <alignment horizontal="center"/>
      <protection/>
    </xf>
    <xf numFmtId="0" fontId="4" fillId="0" borderId="14" xfId="0" applyFont="1" applyBorder="1" applyAlignment="1" applyProtection="1">
      <alignment horizontal="left" vertical="center" wrapText="1"/>
      <protection locked="0"/>
    </xf>
    <xf numFmtId="0" fontId="0" fillId="0" borderId="0" xfId="0" applyAlignment="1">
      <alignment/>
    </xf>
    <xf numFmtId="0" fontId="0" fillId="0" borderId="22" xfId="0" applyBorder="1" applyAlignment="1">
      <alignment/>
    </xf>
    <xf numFmtId="49" fontId="100" fillId="35" borderId="10" xfId="0" applyNumberFormat="1" applyFont="1" applyFill="1" applyBorder="1" applyAlignment="1" applyProtection="1">
      <alignment horizontal="center" vertical="center" wrapText="1"/>
      <protection/>
    </xf>
    <xf numFmtId="0" fontId="0" fillId="6" borderId="11" xfId="0" applyFill="1" applyBorder="1" applyAlignment="1">
      <alignment/>
    </xf>
    <xf numFmtId="0" fontId="0" fillId="6" borderId="15" xfId="0" applyFill="1" applyBorder="1" applyAlignment="1">
      <alignment/>
    </xf>
    <xf numFmtId="49" fontId="116" fillId="35" borderId="12" xfId="0" applyNumberFormat="1" applyFont="1" applyFill="1" applyBorder="1" applyAlignment="1" applyProtection="1">
      <alignment horizontal="center" wrapText="1"/>
      <protection/>
    </xf>
    <xf numFmtId="0" fontId="0" fillId="6" borderId="0" xfId="0" applyFill="1" applyAlignment="1">
      <alignment horizontal="center"/>
    </xf>
    <xf numFmtId="0" fontId="0" fillId="6" borderId="18" xfId="0" applyFill="1" applyBorder="1" applyAlignment="1">
      <alignment horizontal="center"/>
    </xf>
    <xf numFmtId="49" fontId="105" fillId="35" borderId="12" xfId="0" applyNumberFormat="1" applyFont="1" applyFill="1" applyBorder="1" applyAlignment="1" applyProtection="1">
      <alignment horizontal="left"/>
      <protection/>
    </xf>
    <xf numFmtId="49" fontId="105" fillId="33" borderId="28" xfId="0" applyNumberFormat="1" applyFont="1" applyFill="1" applyBorder="1" applyAlignment="1" applyProtection="1">
      <alignment horizontal="center"/>
      <protection/>
    </xf>
    <xf numFmtId="49" fontId="105" fillId="35" borderId="40" xfId="0" applyNumberFormat="1" applyFont="1" applyFill="1" applyBorder="1" applyAlignment="1" applyProtection="1">
      <alignment horizontal="right" vertical="center"/>
      <protection/>
    </xf>
    <xf numFmtId="49" fontId="117" fillId="34" borderId="40" xfId="0" applyNumberFormat="1" applyFont="1" applyFill="1" applyBorder="1" applyAlignment="1" applyProtection="1">
      <alignment horizontal="left"/>
      <protection hidden="1"/>
    </xf>
    <xf numFmtId="49" fontId="105" fillId="34" borderId="40" xfId="0" applyNumberFormat="1" applyFont="1" applyFill="1" applyBorder="1" applyAlignment="1" applyProtection="1">
      <alignment horizontal="center"/>
      <protection/>
    </xf>
    <xf numFmtId="14" fontId="117" fillId="34" borderId="41" xfId="0" applyNumberFormat="1" applyFont="1" applyFill="1" applyBorder="1" applyAlignment="1" applyProtection="1">
      <alignment horizontal="left"/>
      <protection hidden="1"/>
    </xf>
    <xf numFmtId="49" fontId="117" fillId="36" borderId="42" xfId="0" applyNumberFormat="1" applyFont="1" applyFill="1" applyBorder="1" applyAlignment="1" applyProtection="1">
      <alignment wrapText="1"/>
      <protection/>
    </xf>
    <xf numFmtId="0" fontId="119" fillId="36" borderId="11" xfId="0" applyFont="1" applyFill="1" applyBorder="1" applyAlignment="1" applyProtection="1">
      <alignment horizontal="center"/>
      <protection/>
    </xf>
    <xf numFmtId="49" fontId="102" fillId="0" borderId="28" xfId="0" applyNumberFormat="1" applyFont="1" applyBorder="1" applyAlignment="1" applyProtection="1">
      <alignment horizontal="center"/>
      <protection locked="0"/>
    </xf>
    <xf numFmtId="49" fontId="120" fillId="36" borderId="43" xfId="0" applyNumberFormat="1" applyFont="1" applyFill="1" applyBorder="1" applyAlignment="1" applyProtection="1">
      <alignment vertical="center" wrapText="1"/>
      <protection/>
    </xf>
    <xf numFmtId="49" fontId="117" fillId="36" borderId="44" xfId="0" applyNumberFormat="1" applyFont="1" applyFill="1" applyBorder="1" applyAlignment="1" applyProtection="1">
      <alignment horizontal="left" vertical="center" wrapText="1"/>
      <protection/>
    </xf>
    <xf numFmtId="49" fontId="121" fillId="0" borderId="36" xfId="0" applyNumberFormat="1" applyFont="1" applyBorder="1" applyAlignment="1" applyProtection="1">
      <alignment horizontal="center" wrapText="1"/>
      <protection locked="0"/>
    </xf>
    <xf numFmtId="49" fontId="121" fillId="0" borderId="22" xfId="0" applyNumberFormat="1" applyFont="1" applyBorder="1" applyAlignment="1" applyProtection="1">
      <alignment horizontal="center" wrapText="1"/>
      <protection locked="0"/>
    </xf>
    <xf numFmtId="49" fontId="121" fillId="0" borderId="19" xfId="0" applyNumberFormat="1" applyFont="1" applyBorder="1" applyAlignment="1" applyProtection="1">
      <alignment horizontal="center" wrapText="1"/>
      <protection locked="0"/>
    </xf>
    <xf numFmtId="49" fontId="93" fillId="0" borderId="14" xfId="0" applyNumberFormat="1" applyFont="1" applyBorder="1" applyAlignment="1" applyProtection="1">
      <alignment horizontal="center" wrapText="1"/>
      <protection locked="0"/>
    </xf>
    <xf numFmtId="49" fontId="117" fillId="36" borderId="43" xfId="0" applyNumberFormat="1" applyFont="1" applyFill="1" applyBorder="1" applyAlignment="1" applyProtection="1">
      <alignment vertical="center" wrapText="1"/>
      <protection/>
    </xf>
    <xf numFmtId="49" fontId="117" fillId="36" borderId="42" xfId="0" applyNumberFormat="1" applyFont="1" applyFill="1" applyBorder="1" applyAlignment="1" applyProtection="1">
      <alignment/>
      <protection/>
    </xf>
    <xf numFmtId="49" fontId="93" fillId="0" borderId="14" xfId="0" applyNumberFormat="1" applyFont="1" applyBorder="1" applyAlignment="1" applyProtection="1">
      <alignment horizontal="center"/>
      <protection locked="0"/>
    </xf>
    <xf numFmtId="49" fontId="13" fillId="36" borderId="14" xfId="0" applyNumberFormat="1" applyFont="1" applyFill="1" applyBorder="1" applyAlignment="1" applyProtection="1">
      <alignment vertical="center"/>
      <protection/>
    </xf>
    <xf numFmtId="49" fontId="122" fillId="0" borderId="14" xfId="0" applyNumberFormat="1" applyFont="1" applyBorder="1" applyAlignment="1" applyProtection="1">
      <alignment horizontal="center" wrapText="1"/>
      <protection locked="0"/>
    </xf>
    <xf numFmtId="49" fontId="93" fillId="36" borderId="14" xfId="0" applyNumberFormat="1" applyFont="1" applyFill="1" applyBorder="1" applyAlignment="1" applyProtection="1">
      <alignment horizontal="center" vertical="center"/>
      <protection/>
    </xf>
    <xf numFmtId="49" fontId="93" fillId="36" borderId="14" xfId="0" applyNumberFormat="1" applyFont="1" applyFill="1" applyBorder="1" applyAlignment="1" applyProtection="1">
      <alignment horizontal="left" vertical="center"/>
      <protection/>
    </xf>
    <xf numFmtId="49" fontId="93" fillId="36" borderId="14" xfId="0" applyNumberFormat="1" applyFont="1" applyFill="1" applyBorder="1" applyAlignment="1" applyProtection="1">
      <alignment horizontal="center"/>
      <protection/>
    </xf>
    <xf numFmtId="49" fontId="93" fillId="36" borderId="14" xfId="0" applyNumberFormat="1" applyFont="1" applyFill="1" applyBorder="1" applyAlignment="1" applyProtection="1">
      <alignment horizontal="right"/>
      <protection/>
    </xf>
    <xf numFmtId="0" fontId="92" fillId="36" borderId="14" xfId="0" applyFont="1" applyFill="1" applyBorder="1" applyAlignment="1" applyProtection="1">
      <alignment horizontal="center"/>
      <protection/>
    </xf>
    <xf numFmtId="4" fontId="92" fillId="36" borderId="14" xfId="0" applyNumberFormat="1" applyFont="1" applyFill="1" applyBorder="1" applyAlignment="1" applyProtection="1">
      <alignment horizontal="center"/>
      <protection/>
    </xf>
    <xf numFmtId="49" fontId="13" fillId="36" borderId="14" xfId="0" applyNumberFormat="1" applyFont="1" applyFill="1" applyBorder="1" applyAlignment="1" applyProtection="1">
      <alignment horizontal="left" vertical="center"/>
      <protection/>
    </xf>
    <xf numFmtId="49" fontId="75" fillId="0" borderId="14" xfId="43" applyNumberFormat="1" applyFont="1" applyBorder="1" applyAlignment="1" applyProtection="1">
      <alignment horizontal="center"/>
      <protection/>
    </xf>
    <xf numFmtId="49" fontId="123" fillId="36" borderId="14" xfId="0" applyNumberFormat="1" applyFont="1" applyFill="1" applyBorder="1" applyAlignment="1" applyProtection="1">
      <alignment horizontal="right"/>
      <protection/>
    </xf>
    <xf numFmtId="4" fontId="93" fillId="0" borderId="14" xfId="0" applyNumberFormat="1" applyFont="1" applyFill="1" applyBorder="1" applyAlignment="1" applyProtection="1">
      <alignment horizontal="center"/>
      <protection locked="0"/>
    </xf>
    <xf numFmtId="49" fontId="97" fillId="36" borderId="14" xfId="0" applyNumberFormat="1" applyFont="1" applyFill="1" applyBorder="1" applyAlignment="1" applyProtection="1">
      <alignment vertical="center"/>
      <protection/>
    </xf>
    <xf numFmtId="1" fontId="92" fillId="0" borderId="14" xfId="0" applyNumberFormat="1" applyFont="1" applyBorder="1" applyAlignment="1" applyProtection="1">
      <alignment horizontal="center" vertical="center"/>
      <protection locked="0"/>
    </xf>
    <xf numFmtId="49" fontId="124" fillId="36" borderId="14" xfId="0" applyNumberFormat="1" applyFont="1" applyFill="1" applyBorder="1" applyAlignment="1" applyProtection="1">
      <alignment horizontal="left" vertical="center" wrapText="1"/>
      <protection/>
    </xf>
    <xf numFmtId="183" fontId="92" fillId="36" borderId="14" xfId="0" applyNumberFormat="1" applyFont="1" applyFill="1" applyBorder="1" applyAlignment="1" applyProtection="1">
      <alignment horizontal="center" vertical="center"/>
      <protection/>
    </xf>
    <xf numFmtId="49" fontId="92" fillId="36" borderId="14" xfId="0" applyNumberFormat="1" applyFont="1" applyFill="1" applyBorder="1" applyAlignment="1" applyProtection="1">
      <alignment horizontal="left"/>
      <protection/>
    </xf>
    <xf numFmtId="9" fontId="92" fillId="0" borderId="14" xfId="0" applyNumberFormat="1" applyFont="1" applyBorder="1" applyAlignment="1" applyProtection="1">
      <alignment horizontal="center" vertical="center"/>
      <protection locked="0"/>
    </xf>
    <xf numFmtId="183" fontId="92" fillId="36" borderId="26" xfId="0" applyNumberFormat="1" applyFont="1" applyFill="1" applyBorder="1" applyAlignment="1" applyProtection="1">
      <alignment horizontal="center" vertical="center"/>
      <protection/>
    </xf>
    <xf numFmtId="183" fontId="92" fillId="36" borderId="25" xfId="0" applyNumberFormat="1" applyFont="1" applyFill="1" applyBorder="1" applyAlignment="1" applyProtection="1">
      <alignment horizontal="center" vertical="center"/>
      <protection/>
    </xf>
    <xf numFmtId="183" fontId="92" fillId="36" borderId="27" xfId="0" applyNumberFormat="1" applyFont="1" applyFill="1" applyBorder="1" applyAlignment="1" applyProtection="1">
      <alignment horizontal="center" vertical="center"/>
      <protection/>
    </xf>
    <xf numFmtId="49" fontId="97" fillId="36" borderId="26" xfId="0" applyNumberFormat="1" applyFont="1" applyFill="1" applyBorder="1" applyAlignment="1" applyProtection="1">
      <alignment vertical="center" wrapText="1"/>
      <protection/>
    </xf>
    <xf numFmtId="49" fontId="97" fillId="36" borderId="25" xfId="0" applyNumberFormat="1" applyFont="1" applyFill="1" applyBorder="1" applyAlignment="1" applyProtection="1">
      <alignment vertical="center" wrapText="1"/>
      <protection/>
    </xf>
    <xf numFmtId="49" fontId="97" fillId="36" borderId="27" xfId="0" applyNumberFormat="1" applyFont="1" applyFill="1" applyBorder="1" applyAlignment="1" applyProtection="1">
      <alignment vertical="center" wrapText="1"/>
      <protection/>
    </xf>
    <xf numFmtId="49" fontId="92" fillId="36" borderId="14" xfId="0" applyNumberFormat="1" applyFont="1" applyFill="1" applyBorder="1" applyAlignment="1" applyProtection="1">
      <alignment horizontal="left" vertical="center"/>
      <protection/>
    </xf>
    <xf numFmtId="49" fontId="125" fillId="35" borderId="14" xfId="0" applyNumberFormat="1" applyFont="1" applyFill="1" applyBorder="1" applyAlignment="1" applyProtection="1">
      <alignment horizontal="center" vertical="top"/>
      <protection hidden="1"/>
    </xf>
    <xf numFmtId="4" fontId="125" fillId="35" borderId="26" xfId="0" applyNumberFormat="1" applyFont="1" applyFill="1" applyBorder="1" applyAlignment="1" applyProtection="1">
      <alignment horizontal="center" vertical="top"/>
      <protection hidden="1"/>
    </xf>
    <xf numFmtId="14" fontId="125" fillId="35" borderId="14" xfId="0" applyNumberFormat="1" applyFont="1" applyFill="1" applyBorder="1" applyAlignment="1" applyProtection="1">
      <alignment horizontal="center" vertical="top"/>
      <protection hidden="1"/>
    </xf>
    <xf numFmtId="4" fontId="92" fillId="36" borderId="14" xfId="0" applyNumberFormat="1" applyFont="1" applyFill="1" applyBorder="1" applyAlignment="1" applyProtection="1">
      <alignment horizontal="center" vertical="center"/>
      <protection/>
    </xf>
    <xf numFmtId="49" fontId="102" fillId="35" borderId="26" xfId="0" applyNumberFormat="1" applyFont="1" applyFill="1" applyBorder="1" applyAlignment="1" applyProtection="1">
      <alignment horizontal="center" vertical="center" wrapText="1"/>
      <protection/>
    </xf>
    <xf numFmtId="14" fontId="102" fillId="34" borderId="14" xfId="0" applyNumberFormat="1" applyFont="1" applyFill="1" applyBorder="1" applyAlignment="1" applyProtection="1">
      <alignment horizontal="center" vertical="center" wrapText="1"/>
      <protection locked="0"/>
    </xf>
    <xf numFmtId="49" fontId="102" fillId="35" borderId="14" xfId="0" applyNumberFormat="1" applyFont="1" applyFill="1" applyBorder="1" applyAlignment="1" applyProtection="1">
      <alignment horizontal="center" vertical="center" wrapText="1"/>
      <protection hidden="1"/>
    </xf>
    <xf numFmtId="49" fontId="102" fillId="35" borderId="25" xfId="0" applyNumberFormat="1" applyFont="1" applyFill="1" applyBorder="1" applyAlignment="1" applyProtection="1">
      <alignment horizontal="center" vertical="center" wrapText="1"/>
      <protection/>
    </xf>
    <xf numFmtId="49" fontId="102" fillId="35" borderId="27" xfId="0" applyNumberFormat="1" applyFont="1" applyFill="1" applyBorder="1" applyAlignment="1" applyProtection="1">
      <alignment horizontal="center" vertical="center" wrapText="1"/>
      <protection/>
    </xf>
    <xf numFmtId="49" fontId="92" fillId="35" borderId="16" xfId="0" applyNumberFormat="1" applyFont="1" applyFill="1" applyBorder="1" applyAlignment="1" applyProtection="1">
      <alignment horizontal="left"/>
      <protection/>
    </xf>
    <xf numFmtId="49" fontId="92" fillId="0" borderId="16" xfId="0" applyNumberFormat="1" applyFont="1" applyBorder="1" applyAlignment="1" applyProtection="1">
      <alignment horizontal="center" vertical="center"/>
      <protection locked="0"/>
    </xf>
    <xf numFmtId="49" fontId="92" fillId="35" borderId="26" xfId="0" applyNumberFormat="1" applyFont="1" applyFill="1" applyBorder="1" applyAlignment="1" applyProtection="1">
      <alignment horizontal="center" vertical="center"/>
      <protection/>
    </xf>
    <xf numFmtId="14" fontId="92" fillId="0" borderId="27" xfId="0" applyNumberFormat="1" applyFont="1" applyFill="1" applyBorder="1" applyAlignment="1" applyProtection="1">
      <alignment horizontal="center" vertical="center"/>
      <protection locked="0"/>
    </xf>
    <xf numFmtId="0" fontId="126" fillId="35" borderId="14" xfId="0" applyFont="1" applyFill="1" applyBorder="1" applyAlignment="1" applyProtection="1">
      <alignment horizontal="center"/>
      <protection/>
    </xf>
    <xf numFmtId="49" fontId="102" fillId="35" borderId="14" xfId="0" applyNumberFormat="1" applyFont="1" applyFill="1" applyBorder="1" applyAlignment="1" applyProtection="1">
      <alignment horizontal="center" vertical="center" wrapText="1"/>
      <protection/>
    </xf>
    <xf numFmtId="49" fontId="92" fillId="35" borderId="16" xfId="0" applyNumberFormat="1" applyFont="1" applyFill="1" applyBorder="1" applyAlignment="1" applyProtection="1">
      <alignment horizontal="center" vertical="center"/>
      <protection/>
    </xf>
    <xf numFmtId="14" fontId="92" fillId="0" borderId="16" xfId="0" applyNumberFormat="1" applyFont="1" applyFill="1" applyBorder="1" applyAlignment="1" applyProtection="1">
      <alignment horizontal="center" vertical="center"/>
      <protection locked="0"/>
    </xf>
    <xf numFmtId="0" fontId="92" fillId="0" borderId="16" xfId="0" applyFont="1" applyFill="1" applyBorder="1" applyAlignment="1" applyProtection="1">
      <alignment horizontal="center" vertical="center"/>
      <protection locked="0"/>
    </xf>
    <xf numFmtId="49" fontId="127" fillId="35" borderId="14" xfId="0" applyNumberFormat="1" applyFont="1" applyFill="1" applyBorder="1" applyAlignment="1" applyProtection="1">
      <alignment horizontal="left"/>
      <protection/>
    </xf>
    <xf numFmtId="49" fontId="92" fillId="0" borderId="14" xfId="0" applyNumberFormat="1" applyFont="1" applyBorder="1" applyAlignment="1" applyProtection="1">
      <alignment horizontal="center" vertical="center"/>
      <protection locked="0"/>
    </xf>
    <xf numFmtId="49" fontId="93" fillId="35" borderId="14" xfId="0" applyNumberFormat="1" applyFont="1" applyFill="1" applyBorder="1" applyAlignment="1" applyProtection="1">
      <alignment horizontal="center"/>
      <protection/>
    </xf>
    <xf numFmtId="49" fontId="92" fillId="35" borderId="14" xfId="0" applyNumberFormat="1" applyFont="1" applyFill="1" applyBorder="1" applyAlignment="1" applyProtection="1">
      <alignment horizontal="left" vertical="center"/>
      <protection/>
    </xf>
    <xf numFmtId="49" fontId="13" fillId="35" borderId="14" xfId="0" applyNumberFormat="1" applyFont="1" applyFill="1" applyBorder="1" applyAlignment="1" applyProtection="1">
      <alignment horizontal="left"/>
      <protection locked="0"/>
    </xf>
    <xf numFmtId="49" fontId="92" fillId="35" borderId="26" xfId="0" applyNumberFormat="1" applyFont="1" applyFill="1" applyBorder="1" applyAlignment="1" applyProtection="1">
      <alignment horizontal="left" vertical="center"/>
      <protection/>
    </xf>
    <xf numFmtId="14" fontId="13" fillId="35" borderId="25" xfId="0" applyNumberFormat="1" applyFont="1" applyFill="1" applyBorder="1" applyAlignment="1" applyProtection="1">
      <alignment horizontal="center"/>
      <protection hidden="1"/>
    </xf>
    <xf numFmtId="49" fontId="13" fillId="35" borderId="25" xfId="0" applyNumberFormat="1" applyFont="1" applyFill="1" applyBorder="1" applyAlignment="1" applyProtection="1">
      <alignment horizontal="center"/>
      <protection/>
    </xf>
    <xf numFmtId="14" fontId="13" fillId="35" borderId="27" xfId="0" applyNumberFormat="1" applyFont="1" applyFill="1" applyBorder="1" applyAlignment="1" applyProtection="1">
      <alignment horizontal="left"/>
      <protection/>
    </xf>
    <xf numFmtId="2" fontId="13" fillId="35" borderId="14" xfId="0" applyNumberFormat="1" applyFont="1" applyFill="1" applyBorder="1" applyAlignment="1" applyProtection="1">
      <alignment horizontal="left"/>
      <protection locked="0"/>
    </xf>
    <xf numFmtId="49" fontId="127" fillId="35" borderId="16" xfId="0" applyNumberFormat="1" applyFont="1" applyFill="1" applyBorder="1" applyAlignment="1" applyProtection="1">
      <alignment horizontal="left"/>
      <protection/>
    </xf>
    <xf numFmtId="49" fontId="97" fillId="35" borderId="14" xfId="0" applyNumberFormat="1" applyFont="1" applyFill="1" applyBorder="1" applyAlignment="1" applyProtection="1">
      <alignment horizontal="left"/>
      <protection/>
    </xf>
    <xf numFmtId="49" fontId="92" fillId="0" borderId="14" xfId="0" applyNumberFormat="1" applyFont="1" applyBorder="1" applyAlignment="1" applyProtection="1">
      <alignment vertical="center"/>
      <protection locked="0"/>
    </xf>
    <xf numFmtId="49" fontId="92" fillId="35" borderId="14" xfId="0" applyNumberFormat="1" applyFont="1" applyFill="1" applyBorder="1" applyAlignment="1" applyProtection="1">
      <alignment horizontal="left"/>
      <protection/>
    </xf>
    <xf numFmtId="49" fontId="92" fillId="35" borderId="45" xfId="0" applyNumberFormat="1" applyFont="1" applyFill="1" applyBorder="1" applyAlignment="1" applyProtection="1">
      <alignment horizontal="left"/>
      <protection/>
    </xf>
    <xf numFmtId="49" fontId="92" fillId="35" borderId="37" xfId="0" applyNumberFormat="1" applyFont="1" applyFill="1" applyBorder="1" applyAlignment="1" applyProtection="1">
      <alignment horizontal="left"/>
      <protection/>
    </xf>
    <xf numFmtId="49" fontId="92" fillId="35" borderId="46" xfId="0" applyNumberFormat="1" applyFont="1" applyFill="1" applyBorder="1" applyAlignment="1" applyProtection="1">
      <alignment horizontal="left"/>
      <protection/>
    </xf>
    <xf numFmtId="49" fontId="92" fillId="35" borderId="38" xfId="0" applyNumberFormat="1" applyFont="1" applyFill="1" applyBorder="1" applyAlignment="1" applyProtection="1">
      <alignment horizontal="left"/>
      <protection/>
    </xf>
    <xf numFmtId="14" fontId="92" fillId="0" borderId="14" xfId="0" applyNumberFormat="1" applyFont="1" applyFill="1" applyBorder="1" applyAlignment="1" applyProtection="1">
      <alignment horizontal="center"/>
      <protection locked="0"/>
    </xf>
    <xf numFmtId="49" fontId="92" fillId="35" borderId="14" xfId="0" applyNumberFormat="1" applyFont="1" applyFill="1" applyBorder="1" applyAlignment="1" applyProtection="1">
      <alignment horizontal="center"/>
      <protection/>
    </xf>
    <xf numFmtId="49" fontId="92" fillId="0" borderId="14" xfId="0" applyNumberFormat="1" applyFont="1" applyBorder="1" applyAlignment="1" applyProtection="1">
      <alignment horizontal="center"/>
      <protection locked="0"/>
    </xf>
    <xf numFmtId="49" fontId="96" fillId="35" borderId="18" xfId="0" applyNumberFormat="1" applyFont="1" applyFill="1" applyBorder="1" applyAlignment="1" applyProtection="1">
      <alignment horizontal="center" vertical="center"/>
      <protection/>
    </xf>
    <xf numFmtId="49" fontId="95" fillId="35" borderId="18" xfId="0" applyNumberFormat="1" applyFont="1" applyFill="1" applyBorder="1" applyAlignment="1" applyProtection="1">
      <alignment horizontal="center" vertical="center" wrapText="1"/>
      <protection/>
    </xf>
    <xf numFmtId="49" fontId="128" fillId="35" borderId="47" xfId="0" applyNumberFormat="1" applyFont="1" applyFill="1" applyBorder="1" applyAlignment="1" applyProtection="1">
      <alignment horizontal="right"/>
      <protection/>
    </xf>
    <xf numFmtId="49" fontId="102" fillId="0" borderId="28" xfId="0" applyNumberFormat="1" applyFont="1" applyBorder="1" applyAlignment="1" applyProtection="1">
      <alignment horizontal="center"/>
      <protection/>
    </xf>
    <xf numFmtId="49" fontId="102" fillId="35" borderId="17" xfId="0" applyNumberFormat="1" applyFont="1" applyFill="1" applyBorder="1" applyAlignment="1" applyProtection="1">
      <alignment horizontal="center"/>
      <protection/>
    </xf>
    <xf numFmtId="49" fontId="102" fillId="0" borderId="48" xfId="0" applyNumberFormat="1" applyFont="1" applyBorder="1" applyAlignment="1" applyProtection="1">
      <alignment horizontal="center"/>
      <protection locked="0"/>
    </xf>
    <xf numFmtId="49" fontId="92" fillId="35" borderId="20" xfId="0" applyNumberFormat="1" applyFont="1" applyFill="1" applyBorder="1" applyAlignment="1" applyProtection="1">
      <alignment horizontal="left"/>
      <protection/>
    </xf>
    <xf numFmtId="0" fontId="95" fillId="0" borderId="17" xfId="0" applyFont="1" applyBorder="1" applyAlignment="1" applyProtection="1">
      <alignment horizontal="center" vertical="top" wrapText="1"/>
      <protection/>
    </xf>
    <xf numFmtId="0" fontId="129" fillId="0" borderId="17" xfId="0" applyFont="1" applyBorder="1" applyAlignment="1" applyProtection="1">
      <alignment horizontal="left" vertical="center" wrapText="1"/>
      <protection/>
    </xf>
    <xf numFmtId="0" fontId="130" fillId="0" borderId="18" xfId="0" applyFont="1" applyBorder="1" applyAlignment="1">
      <alignment horizontal="center" wrapText="1"/>
    </xf>
    <xf numFmtId="49" fontId="94" fillId="0" borderId="17" xfId="0" applyNumberFormat="1" applyFont="1" applyBorder="1" applyAlignment="1" applyProtection="1">
      <alignment horizontal="center" vertical="center" wrapText="1"/>
      <protection/>
    </xf>
    <xf numFmtId="0" fontId="94" fillId="0" borderId="12" xfId="0" applyFont="1" applyBorder="1" applyAlignment="1" applyProtection="1">
      <alignment horizontal="left" vertical="center" wrapText="1"/>
      <protection/>
    </xf>
    <xf numFmtId="0" fontId="94" fillId="0" borderId="17" xfId="0" applyFont="1" applyBorder="1" applyAlignment="1" applyProtection="1">
      <alignment horizontal="left" vertical="center" wrapText="1"/>
      <protection/>
    </xf>
    <xf numFmtId="0" fontId="94" fillId="0" borderId="17" xfId="0" applyFont="1" applyBorder="1" applyAlignment="1" applyProtection="1">
      <alignment horizontal="center" vertical="center" wrapText="1"/>
      <protection/>
    </xf>
    <xf numFmtId="0" fontId="118" fillId="0" borderId="13" xfId="0" applyFont="1" applyBorder="1" applyAlignment="1" applyProtection="1">
      <alignment horizontal="center" vertical="top" wrapText="1"/>
      <protection/>
    </xf>
    <xf numFmtId="0" fontId="94" fillId="0" borderId="36" xfId="0" applyFont="1" applyBorder="1" applyAlignment="1" applyProtection="1">
      <alignment horizontal="center" vertical="center" wrapText="1"/>
      <protection/>
    </xf>
    <xf numFmtId="0" fontId="94" fillId="0" borderId="19" xfId="0" applyFont="1" applyBorder="1" applyAlignment="1" applyProtection="1">
      <alignment horizontal="center" vertical="center" wrapText="1"/>
      <protection/>
    </xf>
    <xf numFmtId="0" fontId="95" fillId="45" borderId="13" xfId="0" applyFont="1" applyFill="1" applyBorder="1" applyAlignment="1" applyProtection="1">
      <alignment horizontal="left" vertical="center" wrapText="1"/>
      <protection/>
    </xf>
    <xf numFmtId="0" fontId="95" fillId="45" borderId="14" xfId="0" applyFont="1" applyFill="1" applyBorder="1" applyAlignment="1" applyProtection="1">
      <alignment horizontal="left" vertical="center" wrapText="1"/>
      <protection/>
    </xf>
    <xf numFmtId="0" fontId="94" fillId="0" borderId="14" xfId="0" applyFont="1" applyBorder="1" applyAlignment="1" applyProtection="1">
      <alignment horizontal="left" vertical="center" wrapText="1"/>
      <protection/>
    </xf>
    <xf numFmtId="0" fontId="95" fillId="0" borderId="16" xfId="0" applyFont="1" applyBorder="1" applyAlignment="1" applyProtection="1">
      <alignment horizontal="center" vertical="center" wrapText="1"/>
      <protection/>
    </xf>
    <xf numFmtId="14" fontId="94" fillId="0" borderId="14" xfId="0" applyNumberFormat="1" applyFont="1" applyBorder="1" applyAlignment="1" applyProtection="1">
      <alignment horizontal="left" vertical="center" wrapText="1"/>
      <protection/>
    </xf>
    <xf numFmtId="0" fontId="95" fillId="45" borderId="26" xfId="0" applyFont="1" applyFill="1" applyBorder="1" applyAlignment="1" applyProtection="1">
      <alignment horizontal="center" vertical="center" wrapText="1"/>
      <protection/>
    </xf>
    <xf numFmtId="0" fontId="94" fillId="0" borderId="16" xfId="0" applyFont="1" applyBorder="1" applyAlignment="1" applyProtection="1">
      <alignment horizontal="left" vertical="center" wrapText="1"/>
      <protection/>
    </xf>
    <xf numFmtId="14" fontId="10" fillId="0" borderId="17" xfId="0" applyNumberFormat="1" applyFont="1" applyBorder="1" applyAlignment="1" applyProtection="1">
      <alignment horizontal="left" vertical="center" wrapText="1"/>
      <protection/>
    </xf>
    <xf numFmtId="0" fontId="95" fillId="45" borderId="14" xfId="0" applyFont="1" applyFill="1" applyBorder="1" applyAlignment="1" applyProtection="1">
      <alignment horizontal="center" vertical="center" wrapText="1"/>
      <protection/>
    </xf>
    <xf numFmtId="14" fontId="10" fillId="0" borderId="15" xfId="0" applyNumberFormat="1" applyFont="1" applyBorder="1" applyAlignment="1" applyProtection="1">
      <alignment horizontal="left" vertical="center" wrapText="1"/>
      <protection/>
    </xf>
    <xf numFmtId="0" fontId="94" fillId="0" borderId="18" xfId="0" applyFont="1" applyBorder="1" applyAlignment="1" applyProtection="1">
      <alignment horizontal="left" vertical="center" wrapText="1"/>
      <protection/>
    </xf>
    <xf numFmtId="0" fontId="94" fillId="0" borderId="19" xfId="0" applyFont="1" applyBorder="1" applyAlignment="1" applyProtection="1">
      <alignment horizontal="left" vertical="center" wrapText="1"/>
      <protection/>
    </xf>
    <xf numFmtId="49" fontId="94" fillId="0" borderId="14" xfId="0" applyNumberFormat="1" applyFont="1" applyBorder="1" applyAlignment="1" applyProtection="1">
      <alignment horizontal="left" vertical="center" wrapText="1"/>
      <protection/>
    </xf>
    <xf numFmtId="0" fontId="130" fillId="0" borderId="14" xfId="0" applyFont="1" applyBorder="1" applyAlignment="1" applyProtection="1">
      <alignment horizontal="left" vertical="center" wrapText="1"/>
      <protection/>
    </xf>
    <xf numFmtId="0" fontId="131" fillId="0" borderId="14" xfId="0" applyFont="1" applyBorder="1" applyAlignment="1" applyProtection="1">
      <alignment horizontal="left" vertical="center" wrapText="1"/>
      <protection/>
    </xf>
    <xf numFmtId="0" fontId="95" fillId="45" borderId="17" xfId="0" applyFont="1" applyFill="1" applyBorder="1" applyAlignment="1" applyProtection="1">
      <alignment horizontal="left" vertical="center" wrapText="1"/>
      <protection/>
    </xf>
    <xf numFmtId="0" fontId="131" fillId="0" borderId="17" xfId="0" applyFont="1" applyBorder="1" applyAlignment="1" applyProtection="1">
      <alignment horizontal="left" vertical="top" wrapText="1"/>
      <protection/>
    </xf>
    <xf numFmtId="49" fontId="113" fillId="0" borderId="14" xfId="0" applyNumberFormat="1" applyFont="1" applyBorder="1" applyAlignment="1" applyProtection="1">
      <alignment horizontal="center" vertical="center" wrapText="1"/>
      <protection/>
    </xf>
    <xf numFmtId="0" fontId="113" fillId="0" borderId="14" xfId="0" applyFont="1" applyBorder="1" applyAlignment="1" applyProtection="1">
      <alignment horizontal="center" vertical="center" wrapText="1"/>
      <protection/>
    </xf>
    <xf numFmtId="0" fontId="95" fillId="0" borderId="0" xfId="0" applyFont="1" applyBorder="1" applyAlignment="1" applyProtection="1">
      <alignment horizontal="right" vertical="center"/>
      <protection/>
    </xf>
    <xf numFmtId="49" fontId="130" fillId="0" borderId="0" xfId="0" applyNumberFormat="1" applyFont="1" applyBorder="1" applyAlignment="1" applyProtection="1">
      <alignment horizontal="center"/>
      <protection/>
    </xf>
    <xf numFmtId="0" fontId="94" fillId="0" borderId="0" xfId="0" applyFont="1" applyBorder="1" applyAlignment="1" applyProtection="1">
      <alignment horizontal="center" vertical="center"/>
      <protection/>
    </xf>
    <xf numFmtId="0" fontId="94" fillId="0" borderId="22" xfId="0" applyFont="1" applyBorder="1" applyAlignment="1" applyProtection="1">
      <alignment horizontal="left" vertical="center" wrapText="1"/>
      <protection/>
    </xf>
    <xf numFmtId="0" fontId="98" fillId="0" borderId="0" xfId="0" applyFont="1" applyBorder="1" applyAlignment="1">
      <alignment horizontal="left"/>
    </xf>
    <xf numFmtId="0" fontId="98" fillId="0" borderId="0" xfId="0" applyFont="1" applyBorder="1" applyAlignment="1">
      <alignment horizontal="right" vertical="center"/>
    </xf>
    <xf numFmtId="0" fontId="132" fillId="0" borderId="0" xfId="0" applyFont="1" applyBorder="1" applyAlignment="1">
      <alignment vertical="center" wrapText="1"/>
    </xf>
    <xf numFmtId="0" fontId="92" fillId="0" borderId="0" xfId="0" applyFont="1" applyBorder="1" applyAlignment="1">
      <alignment/>
    </xf>
    <xf numFmtId="0" fontId="98" fillId="0" borderId="16" xfId="0" applyFont="1" applyBorder="1" applyAlignment="1">
      <alignment horizontal="center" vertical="center" wrapText="1"/>
    </xf>
    <xf numFmtId="1" fontId="98" fillId="0" borderId="26" xfId="0" applyNumberFormat="1" applyFont="1" applyBorder="1" applyAlignment="1">
      <alignment horizontal="center" vertical="center"/>
    </xf>
    <xf numFmtId="0" fontId="98" fillId="0" borderId="27" xfId="0" applyFont="1" applyBorder="1" applyAlignment="1">
      <alignment horizontal="center" vertical="center"/>
    </xf>
    <xf numFmtId="0" fontId="98" fillId="0" borderId="14" xfId="0" applyFont="1" applyBorder="1" applyAlignment="1">
      <alignment horizontal="center" vertical="center"/>
    </xf>
    <xf numFmtId="174" fontId="98" fillId="0" borderId="14" xfId="60" applyFont="1" applyBorder="1" applyAlignment="1" applyProtection="1">
      <alignment horizontal="center" vertical="center"/>
      <protection/>
    </xf>
    <xf numFmtId="49" fontId="98" fillId="0" borderId="14" xfId="0" applyNumberFormat="1" applyFont="1" applyBorder="1" applyAlignment="1">
      <alignment horizontal="left" vertical="top"/>
    </xf>
    <xf numFmtId="0" fontId="98" fillId="0" borderId="36" xfId="0" applyFont="1" applyBorder="1" applyAlignment="1">
      <alignment horizontal="left" vertical="top" wrapText="1"/>
    </xf>
    <xf numFmtId="0" fontId="98" fillId="0" borderId="14" xfId="0" applyFont="1" applyBorder="1" applyAlignment="1">
      <alignment horizontal="left" vertical="top"/>
    </xf>
    <xf numFmtId="172" fontId="99" fillId="0" borderId="0" xfId="0" applyNumberFormat="1" applyFont="1" applyBorder="1" applyAlignment="1">
      <alignment horizontal="center"/>
    </xf>
    <xf numFmtId="173" fontId="100" fillId="0" borderId="0" xfId="0" applyNumberFormat="1" applyFont="1" applyBorder="1" applyAlignment="1">
      <alignment horizontal="left"/>
    </xf>
    <xf numFmtId="14" fontId="101" fillId="0" borderId="0" xfId="0" applyNumberFormat="1" applyFont="1" applyBorder="1" applyAlignment="1">
      <alignment horizontal="left" vertical="center" wrapText="1"/>
    </xf>
    <xf numFmtId="0" fontId="98" fillId="0" borderId="13" xfId="0" applyFont="1" applyBorder="1" applyAlignment="1">
      <alignment vertical="center" wrapText="1"/>
    </xf>
    <xf numFmtId="0" fontId="100" fillId="0" borderId="0" xfId="0" applyFont="1" applyBorder="1" applyAlignment="1">
      <alignment horizontal="left" vertical="center" wrapText="1"/>
    </xf>
    <xf numFmtId="0" fontId="98" fillId="0" borderId="26" xfId="0" applyFont="1" applyBorder="1" applyAlignment="1">
      <alignment horizontal="left" vertical="center"/>
    </xf>
    <xf numFmtId="0" fontId="13" fillId="0" borderId="0" xfId="0" applyFont="1" applyBorder="1" applyAlignment="1">
      <alignment horizontal="justify" wrapText="1"/>
    </xf>
    <xf numFmtId="0" fontId="118" fillId="0" borderId="0" xfId="0" applyFont="1" applyBorder="1" applyAlignment="1">
      <alignment horizontal="justify" wrapText="1"/>
    </xf>
    <xf numFmtId="0" fontId="102" fillId="0" borderId="0" xfId="0" applyFont="1" applyBorder="1" applyAlignment="1">
      <alignment horizontal="center" wrapText="1"/>
    </xf>
    <xf numFmtId="0" fontId="92" fillId="0" borderId="0" xfId="0" applyFont="1" applyBorder="1" applyAlignment="1">
      <alignment horizontal="justify" wrapText="1"/>
    </xf>
    <xf numFmtId="0" fontId="102" fillId="0" borderId="0" xfId="0" applyFont="1" applyBorder="1" applyAlignment="1">
      <alignment horizontal="justify" wrapText="1"/>
    </xf>
    <xf numFmtId="0" fontId="102" fillId="0" borderId="13" xfId="0" applyFont="1" applyBorder="1" applyAlignment="1">
      <alignment horizontal="center" vertical="center" wrapText="1"/>
    </xf>
    <xf numFmtId="0" fontId="107" fillId="0" borderId="13" xfId="0" applyFont="1" applyBorder="1" applyAlignment="1">
      <alignment horizontal="center" wrapText="1"/>
    </xf>
    <xf numFmtId="0" fontId="14" fillId="0" borderId="0" xfId="0" applyFont="1" applyBorder="1" applyAlignment="1">
      <alignment horizontal="justify" wrapText="1"/>
    </xf>
    <xf numFmtId="49" fontId="13" fillId="0" borderId="0" xfId="0" applyNumberFormat="1" applyFont="1" applyBorder="1" applyAlignment="1">
      <alignment horizontal="justify" wrapText="1"/>
    </xf>
    <xf numFmtId="0" fontId="92" fillId="0" borderId="0" xfId="0" applyFont="1" applyBorder="1" applyAlignment="1" applyProtection="1">
      <alignment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StyleLigh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
    <dxf/>
    <dxf>
      <fill>
        <patternFill>
          <bgColor theme="5" tint="0.3999499976634979"/>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F2F2F2"/>
      <rgbColor rgb="00E6E6E6"/>
      <rgbColor rgb="00FFFF99"/>
      <rgbColor rgb="0099CCFF"/>
      <rgbColor rgb="00FF99CC"/>
      <rgbColor rgb="00CC99FF"/>
      <rgbColor rgb="00FFCC99"/>
      <rgbColor rgb="003366FF"/>
      <rgbColor rgb="0033CCCC"/>
      <rgbColor rgb="0092D050"/>
      <rgbColor rgb="00FFCC00"/>
      <rgbColor rgb="00FF9900"/>
      <rgbColor rgb="00FF6600"/>
      <rgbColor rgb="004F81BD"/>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68</xdr:col>
      <xdr:colOff>66675</xdr:colOff>
      <xdr:row>2</xdr:row>
      <xdr:rowOff>352425</xdr:rowOff>
    </xdr:to>
    <xdr:pic>
      <xdr:nvPicPr>
        <xdr:cNvPr id="1" name="Рисунок 2"/>
        <xdr:cNvPicPr preferRelativeResize="1">
          <a:picLocks noChangeAspect="1"/>
        </xdr:cNvPicPr>
      </xdr:nvPicPr>
      <xdr:blipFill>
        <a:blip r:embed="rId1"/>
        <a:stretch>
          <a:fillRect/>
        </a:stretch>
      </xdr:blipFill>
      <xdr:spPr>
        <a:xfrm>
          <a:off x="419100" y="228600"/>
          <a:ext cx="6410325" cy="6953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66675</xdr:rowOff>
    </xdr:from>
    <xdr:to>
      <xdr:col>12</xdr:col>
      <xdr:colOff>123825</xdr:colOff>
      <xdr:row>5</xdr:row>
      <xdr:rowOff>66675</xdr:rowOff>
    </xdr:to>
    <xdr:pic>
      <xdr:nvPicPr>
        <xdr:cNvPr id="1" name="Рисунок 2"/>
        <xdr:cNvPicPr preferRelativeResize="1">
          <a:picLocks noChangeAspect="1"/>
        </xdr:cNvPicPr>
      </xdr:nvPicPr>
      <xdr:blipFill>
        <a:blip r:embed="rId1"/>
        <a:stretch>
          <a:fillRect/>
        </a:stretch>
      </xdr:blipFill>
      <xdr:spPr>
        <a:xfrm>
          <a:off x="466725" y="257175"/>
          <a:ext cx="15144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kad.arbitr.ru/" TargetMode="External" /><Relationship Id="rId2" Type="http://schemas.openxmlformats.org/officeDocument/2006/relationships/hyperlink" Target="http://bankrot.fedresurs.ru/ArbitrManagersList.aspx"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arsenalins.ru"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IU135"/>
  <sheetViews>
    <sheetView tabSelected="1" view="pageBreakPreview" zoomScale="120" zoomScaleSheetLayoutView="120" zoomScalePageLayoutView="120" workbookViewId="0" topLeftCell="A1">
      <selection activeCell="Z21" sqref="Z21:BQ21"/>
    </sheetView>
  </sheetViews>
  <sheetFormatPr defaultColWidth="9.140625" defaultRowHeight="15"/>
  <cols>
    <col min="1" max="1" width="5.7109375" style="1" bestFit="1" customWidth="1"/>
    <col min="2" max="69" width="1.421875" style="1" customWidth="1"/>
    <col min="70" max="70" width="2.140625" style="1" customWidth="1"/>
    <col min="71" max="101" width="1.421875" style="1" customWidth="1"/>
    <col min="102" max="16384" width="9.140625" style="1" customWidth="1"/>
  </cols>
  <sheetData>
    <row r="1" spans="1:255" ht="15">
      <c r="A1" s="119" t="s">
        <v>569</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30" customHeight="1">
      <c r="A2" s="166"/>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8"/>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30" customHeight="1">
      <c r="A3" s="166"/>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46.5" customHeight="1">
      <c r="A4"/>
      <c r="B4" s="260" t="s">
        <v>401</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2"/>
      <c r="BR4"/>
      <c r="BS4"/>
      <c r="BT4"/>
      <c r="BU4"/>
      <c r="BV4"/>
      <c r="BW4"/>
      <c r="BX4"/>
      <c r="BY4"/>
      <c r="BZ4"/>
      <c r="CA4" s="1" t="s">
        <v>0</v>
      </c>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7.5" customHeight="1" thickBot="1">
      <c r="A5"/>
      <c r="B5" s="263" t="s">
        <v>1</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2.75" customHeight="1" thickBot="1" thickTop="1">
      <c r="A6"/>
      <c r="B6" s="266" t="s">
        <v>2</v>
      </c>
      <c r="C6" s="266"/>
      <c r="D6" s="266"/>
      <c r="E6" s="266"/>
      <c r="F6" s="266"/>
      <c r="G6" s="266"/>
      <c r="H6" s="266"/>
      <c r="I6" s="266"/>
      <c r="J6" s="266"/>
      <c r="K6" s="266"/>
      <c r="L6" s="266"/>
      <c r="M6" s="266"/>
      <c r="N6" s="266"/>
      <c r="O6" s="266"/>
      <c r="P6" s="266"/>
      <c r="Q6" s="266"/>
      <c r="R6" s="266"/>
      <c r="S6" s="266"/>
      <c r="T6" s="267" t="s">
        <v>3</v>
      </c>
      <c r="U6" s="267"/>
      <c r="V6" s="72"/>
      <c r="W6" s="268" t="s">
        <v>4</v>
      </c>
      <c r="X6" s="268"/>
      <c r="Y6" s="268"/>
      <c r="Z6" s="268"/>
      <c r="AA6" s="268"/>
      <c r="AB6" s="268"/>
      <c r="AC6" s="268"/>
      <c r="AD6" s="268"/>
      <c r="AE6" s="268"/>
      <c r="AF6" s="268"/>
      <c r="AG6" s="268"/>
      <c r="AH6" s="268"/>
      <c r="AI6" s="268"/>
      <c r="AJ6" s="268"/>
      <c r="AK6" s="268"/>
      <c r="AL6" s="268"/>
      <c r="AM6" s="268"/>
      <c r="AN6" s="268"/>
      <c r="AO6" s="268"/>
      <c r="AP6" s="268"/>
      <c r="AQ6" s="268"/>
      <c r="AR6" s="269">
        <f>котировка!O22</f>
      </c>
      <c r="AS6" s="269"/>
      <c r="AT6" s="269"/>
      <c r="AU6" s="269"/>
      <c r="AV6" s="269"/>
      <c r="AW6" s="269"/>
      <c r="AX6" s="269"/>
      <c r="AY6" s="269"/>
      <c r="AZ6" s="269"/>
      <c r="BA6" s="269"/>
      <c r="BB6" s="269"/>
      <c r="BC6" s="269"/>
      <c r="BD6" s="269"/>
      <c r="BE6" s="269"/>
      <c r="BF6" s="269"/>
      <c r="BG6" s="269"/>
      <c r="BH6" s="270" t="s">
        <v>5</v>
      </c>
      <c r="BI6" s="270"/>
      <c r="BJ6" s="271">
        <f>котировка!AI22</f>
        <v>42930</v>
      </c>
      <c r="BK6" s="271"/>
      <c r="BL6" s="271"/>
      <c r="BM6" s="271"/>
      <c r="BN6" s="271"/>
      <c r="BO6" s="271"/>
      <c r="BP6" s="271"/>
      <c r="BQ6" s="271"/>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80" customFormat="1" ht="4.5" customHeight="1" thickTop="1">
      <c r="A7" s="73"/>
      <c r="B7" s="74"/>
      <c r="C7" s="75"/>
      <c r="D7" s="75"/>
      <c r="E7" s="75"/>
      <c r="F7" s="75"/>
      <c r="G7" s="75"/>
      <c r="H7" s="75"/>
      <c r="I7" s="75"/>
      <c r="J7" s="75"/>
      <c r="K7" s="75"/>
      <c r="L7" s="75"/>
      <c r="M7" s="75"/>
      <c r="N7" s="75"/>
      <c r="O7" s="75"/>
      <c r="P7" s="75"/>
      <c r="Q7" s="75"/>
      <c r="R7" s="75"/>
      <c r="S7" s="75"/>
      <c r="T7" s="76"/>
      <c r="U7" s="76"/>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7"/>
      <c r="BL7" s="77"/>
      <c r="BM7" s="77"/>
      <c r="BN7" s="77"/>
      <c r="BO7" s="77"/>
      <c r="BP7" s="77"/>
      <c r="BQ7" s="78"/>
      <c r="BR7" s="79"/>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row>
    <row r="8" spans="1:255" s="80" customFormat="1" ht="15.75" customHeight="1">
      <c r="A8" s="73"/>
      <c r="B8" s="256" t="s">
        <v>6</v>
      </c>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6"/>
      <c r="AY8" s="256"/>
      <c r="AZ8" s="256"/>
      <c r="BA8" s="256"/>
      <c r="BB8" s="256"/>
      <c r="BC8" s="256"/>
      <c r="BD8" s="256"/>
      <c r="BE8" s="256"/>
      <c r="BF8" s="256"/>
      <c r="BG8" s="256"/>
      <c r="BH8" s="256"/>
      <c r="BI8" s="256"/>
      <c r="BJ8" s="256"/>
      <c r="BK8" s="256"/>
      <c r="BL8" s="256"/>
      <c r="BM8" s="256"/>
      <c r="BN8" s="256"/>
      <c r="BO8" s="256"/>
      <c r="BP8" s="256"/>
      <c r="BQ8" s="256"/>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c r="IS8" s="73"/>
      <c r="IT8" s="73"/>
      <c r="IU8" s="73"/>
    </row>
    <row r="9" spans="1:255" ht="12" customHeight="1">
      <c r="A9"/>
      <c r="B9" s="167" t="s">
        <v>7</v>
      </c>
      <c r="C9" s="167"/>
      <c r="D9" s="167"/>
      <c r="E9" s="167"/>
      <c r="F9" s="167"/>
      <c r="G9" s="167"/>
      <c r="H9" s="167"/>
      <c r="I9" s="167"/>
      <c r="J9" s="167"/>
      <c r="K9" s="167"/>
      <c r="L9" s="167"/>
      <c r="M9" s="167"/>
      <c r="N9" s="167"/>
      <c r="O9" s="167"/>
      <c r="P9" s="167"/>
      <c r="Q9" s="167"/>
      <c r="R9" s="257" t="s">
        <v>7</v>
      </c>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2" customHeight="1">
      <c r="A10"/>
      <c r="B10" s="167" t="s">
        <v>402</v>
      </c>
      <c r="C10" s="167"/>
      <c r="D10" s="167"/>
      <c r="E10" s="167"/>
      <c r="F10" s="167"/>
      <c r="G10" s="167"/>
      <c r="H10" s="167"/>
      <c r="I10" s="167"/>
      <c r="J10" s="167"/>
      <c r="K10" s="167"/>
      <c r="L10" s="167"/>
      <c r="M10" s="167"/>
      <c r="N10" s="167"/>
      <c r="O10" s="167"/>
      <c r="P10" s="167"/>
      <c r="Q10" s="16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2.75" customHeight="1">
      <c r="A11"/>
      <c r="B11" s="167" t="s">
        <v>404</v>
      </c>
      <c r="C11" s="167"/>
      <c r="D11" s="167"/>
      <c r="E11" s="167"/>
      <c r="F11" s="167"/>
      <c r="G11" s="167"/>
      <c r="H11" s="167"/>
      <c r="I11" s="167"/>
      <c r="J11" s="167"/>
      <c r="K11" s="167"/>
      <c r="L11" s="167"/>
      <c r="M11" s="167"/>
      <c r="N11" s="167"/>
      <c r="O11" s="167"/>
      <c r="P11" s="167"/>
      <c r="Q11" s="167"/>
      <c r="R11" s="159" t="s">
        <v>0</v>
      </c>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24.75" customHeight="1">
      <c r="A12"/>
      <c r="B12" s="167" t="s">
        <v>405</v>
      </c>
      <c r="C12" s="167"/>
      <c r="D12" s="167"/>
      <c r="E12" s="167"/>
      <c r="F12" s="167"/>
      <c r="G12" s="167"/>
      <c r="H12" s="167"/>
      <c r="I12" s="167"/>
      <c r="J12" s="167"/>
      <c r="K12" s="167"/>
      <c r="L12" s="167"/>
      <c r="M12" s="167"/>
      <c r="N12" s="167"/>
      <c r="O12" s="167"/>
      <c r="P12" s="167"/>
      <c r="Q12" s="167"/>
      <c r="R12" s="159" t="s">
        <v>0</v>
      </c>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26.25" customHeight="1">
      <c r="A13"/>
      <c r="B13" s="167" t="s">
        <v>9</v>
      </c>
      <c r="C13" s="167"/>
      <c r="D13" s="167"/>
      <c r="E13" s="167"/>
      <c r="F13" s="167"/>
      <c r="G13" s="167"/>
      <c r="H13" s="167"/>
      <c r="I13" s="167"/>
      <c r="J13" s="167"/>
      <c r="K13" s="167"/>
      <c r="L13" s="167"/>
      <c r="M13" s="167"/>
      <c r="N13" s="167"/>
      <c r="O13" s="167"/>
      <c r="P13" s="167"/>
      <c r="Q13" s="167"/>
      <c r="R13" s="159" t="s">
        <v>0</v>
      </c>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26.25" customHeight="1">
      <c r="A14"/>
      <c r="B14" s="167" t="s">
        <v>403</v>
      </c>
      <c r="C14" s="167"/>
      <c r="D14" s="167"/>
      <c r="E14" s="167"/>
      <c r="F14" s="167"/>
      <c r="G14" s="167"/>
      <c r="H14" s="167"/>
      <c r="I14" s="167"/>
      <c r="J14" s="167"/>
      <c r="K14" s="167"/>
      <c r="L14" s="167"/>
      <c r="M14" s="167"/>
      <c r="N14" s="167"/>
      <c r="O14" s="167"/>
      <c r="P14" s="167"/>
      <c r="Q14" s="167"/>
      <c r="R14" s="159" t="s">
        <v>0</v>
      </c>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21.75" customHeight="1">
      <c r="A15"/>
      <c r="B15" s="167" t="s">
        <v>41</v>
      </c>
      <c r="C15" s="167"/>
      <c r="D15" s="167"/>
      <c r="E15" s="167"/>
      <c r="F15" s="167"/>
      <c r="G15" s="167"/>
      <c r="H15" s="167"/>
      <c r="I15" s="167"/>
      <c r="J15" s="167"/>
      <c r="K15" s="167"/>
      <c r="L15" s="167"/>
      <c r="M15" s="167"/>
      <c r="N15" s="167"/>
      <c r="O15" s="167"/>
      <c r="P15" s="167"/>
      <c r="Q15" s="167"/>
      <c r="R15" s="159" t="s">
        <v>0</v>
      </c>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9.5" customHeight="1">
      <c r="A16"/>
      <c r="B16" s="167" t="s">
        <v>10</v>
      </c>
      <c r="C16" s="167"/>
      <c r="D16" s="167"/>
      <c r="E16" s="167"/>
      <c r="F16" s="167"/>
      <c r="G16" s="167"/>
      <c r="H16" s="167"/>
      <c r="I16" s="167"/>
      <c r="J16" s="167"/>
      <c r="K16" s="167"/>
      <c r="L16" s="167"/>
      <c r="M16" s="167"/>
      <c r="N16" s="167"/>
      <c r="O16" s="167"/>
      <c r="P16" s="167"/>
      <c r="Q16" s="167"/>
      <c r="R16" s="159" t="s">
        <v>0</v>
      </c>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9.5" customHeight="1">
      <c r="A17"/>
      <c r="B17" s="167" t="s">
        <v>11</v>
      </c>
      <c r="C17" s="167"/>
      <c r="D17" s="167"/>
      <c r="E17" s="167"/>
      <c r="F17" s="167"/>
      <c r="G17" s="167"/>
      <c r="H17" s="167"/>
      <c r="I17" s="167"/>
      <c r="J17" s="167"/>
      <c r="K17" s="167"/>
      <c r="L17" s="167"/>
      <c r="M17" s="167"/>
      <c r="N17" s="167"/>
      <c r="O17" s="167"/>
      <c r="P17" s="167"/>
      <c r="Q17" s="167"/>
      <c r="R17" s="255" t="s">
        <v>0</v>
      </c>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5.75" customHeight="1">
      <c r="A18"/>
      <c r="B18" s="251" t="s">
        <v>12</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9.5" customHeight="1">
      <c r="A19"/>
      <c r="B19" s="252" t="s">
        <v>13</v>
      </c>
      <c r="C19" s="252"/>
      <c r="D19" s="252"/>
      <c r="E19" s="252"/>
      <c r="F19" s="252"/>
      <c r="G19" s="252"/>
      <c r="H19" s="252"/>
      <c r="I19" s="252"/>
      <c r="J19" s="252"/>
      <c r="K19" s="252"/>
      <c r="L19" s="252"/>
      <c r="M19" s="252"/>
      <c r="N19" s="252"/>
      <c r="O19" s="252"/>
      <c r="P19" s="252"/>
      <c r="Q19" s="252"/>
      <c r="R19" s="253" t="s">
        <v>14</v>
      </c>
      <c r="S19" s="253"/>
      <c r="T19" s="253"/>
      <c r="U19" s="253"/>
      <c r="V19" s="253"/>
      <c r="W19" s="253"/>
      <c r="X19" s="253"/>
      <c r="Y19" s="253"/>
      <c r="Z19" s="254">
        <v>0</v>
      </c>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27" customHeight="1">
      <c r="A20"/>
      <c r="B20" s="252"/>
      <c r="C20" s="252"/>
      <c r="D20" s="252"/>
      <c r="E20" s="252"/>
      <c r="F20" s="252"/>
      <c r="G20" s="252"/>
      <c r="H20" s="252"/>
      <c r="I20" s="252"/>
      <c r="J20" s="252"/>
      <c r="K20" s="252"/>
      <c r="L20" s="252"/>
      <c r="M20" s="252"/>
      <c r="N20" s="252"/>
      <c r="O20" s="252"/>
      <c r="P20" s="252"/>
      <c r="Q20" s="252"/>
      <c r="R20" s="253" t="s">
        <v>15</v>
      </c>
      <c r="S20" s="253"/>
      <c r="T20" s="253"/>
      <c r="U20" s="253"/>
      <c r="V20" s="253"/>
      <c r="W20" s="253"/>
      <c r="X20" s="253"/>
      <c r="Y20" s="253"/>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26.25" customHeight="1">
      <c r="A21"/>
      <c r="B21" s="245" t="s">
        <v>16</v>
      </c>
      <c r="C21" s="246"/>
      <c r="D21" s="246"/>
      <c r="E21" s="246"/>
      <c r="F21" s="246"/>
      <c r="G21" s="246"/>
      <c r="H21" s="246"/>
      <c r="I21" s="246"/>
      <c r="J21" s="246"/>
      <c r="K21" s="246"/>
      <c r="L21" s="246"/>
      <c r="M21" s="246"/>
      <c r="N21" s="246"/>
      <c r="O21" s="246"/>
      <c r="P21" s="246"/>
      <c r="Q21" s="246"/>
      <c r="R21" s="246"/>
      <c r="S21" s="246"/>
      <c r="T21" s="246"/>
      <c r="U21" s="246"/>
      <c r="V21" s="246"/>
      <c r="W21" s="246"/>
      <c r="X21" s="246"/>
      <c r="Y21" s="247"/>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S21"/>
      <c r="BT21"/>
      <c r="BU21" s="156" t="str">
        <f>IF(Z21," ","Выбрать СРО из списка")</f>
        <v>Выбрать СРО из списка</v>
      </c>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26.25" customHeight="1">
      <c r="A22"/>
      <c r="B22" s="248"/>
      <c r="C22" s="249"/>
      <c r="D22" s="249"/>
      <c r="E22" s="249"/>
      <c r="F22" s="249"/>
      <c r="G22" s="249"/>
      <c r="H22" s="249"/>
      <c r="I22" s="249"/>
      <c r="J22" s="249"/>
      <c r="K22" s="249"/>
      <c r="L22" s="249"/>
      <c r="M22" s="249"/>
      <c r="N22" s="249"/>
      <c r="O22" s="249"/>
      <c r="P22" s="249"/>
      <c r="Q22" s="249"/>
      <c r="R22" s="249"/>
      <c r="S22" s="249"/>
      <c r="T22" s="249"/>
      <c r="U22" s="249"/>
      <c r="V22" s="249"/>
      <c r="W22" s="249"/>
      <c r="X22" s="249"/>
      <c r="Y22" s="250"/>
      <c r="Z22" s="157" t="e">
        <f>VLOOKUP(Z21,СРО!C2:D51,2,)</f>
        <v>#N/A</v>
      </c>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4.25" customHeight="1">
      <c r="A23"/>
      <c r="B23" s="244" t="s">
        <v>17</v>
      </c>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158" t="s">
        <v>18</v>
      </c>
      <c r="AA23" s="158"/>
      <c r="AB23" s="158"/>
      <c r="AC23" s="158"/>
      <c r="AD23" s="158"/>
      <c r="AE23" s="158"/>
      <c r="AF23" s="158"/>
      <c r="AG23" s="158"/>
      <c r="AH23" s="158"/>
      <c r="AI23" s="158"/>
      <c r="AJ23" s="158"/>
      <c r="AK23" s="158"/>
      <c r="AL23" s="158"/>
      <c r="AM23" s="158"/>
      <c r="AN23" s="158"/>
      <c r="AO23" s="158"/>
      <c r="AP23" s="158"/>
      <c r="AQ23" s="158"/>
      <c r="AR23" s="158"/>
      <c r="AS23" s="158"/>
      <c r="AT23" s="159" t="s">
        <v>0</v>
      </c>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c r="BS23"/>
      <c r="BT23"/>
      <c r="BU23"/>
      <c r="BV23"/>
      <c r="BW23"/>
      <c r="BX23"/>
      <c r="BY23" s="7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4.25" customHeight="1">
      <c r="A24"/>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158" t="s">
        <v>406</v>
      </c>
      <c r="AA24" s="158"/>
      <c r="AB24" s="158"/>
      <c r="AC24" s="158"/>
      <c r="AD24" s="158"/>
      <c r="AE24" s="158"/>
      <c r="AF24" s="158"/>
      <c r="AG24" s="158"/>
      <c r="AH24" s="158"/>
      <c r="AI24" s="158"/>
      <c r="AJ24" s="158"/>
      <c r="AK24" s="158"/>
      <c r="AL24" s="158"/>
      <c r="AM24" s="158"/>
      <c r="AN24" s="158"/>
      <c r="AO24" s="158"/>
      <c r="AP24" s="158"/>
      <c r="AQ24" s="158"/>
      <c r="AR24" s="158"/>
      <c r="AS24" s="158"/>
      <c r="AT24" s="159" t="s">
        <v>0</v>
      </c>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c r="BS24"/>
      <c r="BT24"/>
      <c r="BU24"/>
      <c r="BV24"/>
      <c r="BW24"/>
      <c r="BX24"/>
      <c r="BY24" s="73"/>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ustomHeight="1">
      <c r="A25"/>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158" t="s">
        <v>19</v>
      </c>
      <c r="AA25" s="158"/>
      <c r="AB25" s="158"/>
      <c r="AC25" s="158"/>
      <c r="AD25" s="158"/>
      <c r="AE25" s="158"/>
      <c r="AF25" s="158"/>
      <c r="AG25" s="158"/>
      <c r="AH25" s="158"/>
      <c r="AI25" s="158"/>
      <c r="AJ25" s="158"/>
      <c r="AK25" s="158"/>
      <c r="AL25" s="158"/>
      <c r="AM25" s="158"/>
      <c r="AN25" s="158"/>
      <c r="AO25" s="158"/>
      <c r="AP25" s="158"/>
      <c r="AQ25" s="158"/>
      <c r="AR25" s="158"/>
      <c r="AS25" s="158"/>
      <c r="AT25" s="159" t="s">
        <v>0</v>
      </c>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4.25" customHeight="1">
      <c r="A26"/>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158" t="s">
        <v>20</v>
      </c>
      <c r="AA26" s="158"/>
      <c r="AB26" s="158"/>
      <c r="AC26" s="158"/>
      <c r="AD26" s="158"/>
      <c r="AE26" s="158"/>
      <c r="AF26" s="158"/>
      <c r="AG26" s="158"/>
      <c r="AH26" s="158"/>
      <c r="AI26" s="158"/>
      <c r="AJ26" s="158"/>
      <c r="AK26" s="158"/>
      <c r="AL26" s="158"/>
      <c r="AM26" s="158"/>
      <c r="AN26" s="158"/>
      <c r="AO26" s="158"/>
      <c r="AP26" s="158"/>
      <c r="AQ26" s="158"/>
      <c r="AR26" s="158"/>
      <c r="AS26" s="158"/>
      <c r="AT26" s="159" t="s">
        <v>0</v>
      </c>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4.25" customHeight="1">
      <c r="A27"/>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158" t="s">
        <v>21</v>
      </c>
      <c r="AA27" s="158"/>
      <c r="AB27" s="158"/>
      <c r="AC27" s="158"/>
      <c r="AD27" s="158"/>
      <c r="AE27" s="158"/>
      <c r="AF27" s="158"/>
      <c r="AG27" s="158"/>
      <c r="AH27" s="158"/>
      <c r="AI27" s="158"/>
      <c r="AJ27" s="158"/>
      <c r="AK27" s="158"/>
      <c r="AL27" s="158"/>
      <c r="AM27" s="158"/>
      <c r="AN27" s="158"/>
      <c r="AO27" s="158"/>
      <c r="AP27" s="158"/>
      <c r="AQ27" s="158"/>
      <c r="AR27" s="158"/>
      <c r="AS27" s="158"/>
      <c r="AT27" s="159" t="s">
        <v>0</v>
      </c>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4.25" customHeight="1">
      <c r="A28"/>
      <c r="B28" s="161" t="s">
        <v>22</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58" t="s">
        <v>23</v>
      </c>
      <c r="AA28" s="158"/>
      <c r="AB28" s="158"/>
      <c r="AC28" s="158"/>
      <c r="AD28" s="158"/>
      <c r="AE28" s="158"/>
      <c r="AF28" s="158"/>
      <c r="AG28" s="158"/>
      <c r="AH28" s="158"/>
      <c r="AI28" s="158"/>
      <c r="AJ28" s="158"/>
      <c r="AK28" s="158"/>
      <c r="AL28" s="158"/>
      <c r="AM28" s="158"/>
      <c r="AN28" s="158"/>
      <c r="AO28" s="158"/>
      <c r="AP28" s="158"/>
      <c r="AQ28" s="158"/>
      <c r="AR28" s="158"/>
      <c r="AS28" s="158"/>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4.25" customHeight="1">
      <c r="A29"/>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58" t="s">
        <v>406</v>
      </c>
      <c r="AA29" s="158"/>
      <c r="AB29" s="158"/>
      <c r="AC29" s="158"/>
      <c r="AD29" s="158"/>
      <c r="AE29" s="158"/>
      <c r="AF29" s="158"/>
      <c r="AG29" s="158"/>
      <c r="AH29" s="158"/>
      <c r="AI29" s="158"/>
      <c r="AJ29" s="158"/>
      <c r="AK29" s="158"/>
      <c r="AL29" s="158"/>
      <c r="AM29" s="158"/>
      <c r="AN29" s="158"/>
      <c r="AO29" s="158"/>
      <c r="AP29" s="158"/>
      <c r="AQ29" s="158"/>
      <c r="AR29" s="158"/>
      <c r="AS29" s="158"/>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4.25" customHeight="1">
      <c r="A30"/>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58" t="s">
        <v>24</v>
      </c>
      <c r="AA30" s="158"/>
      <c r="AB30" s="158"/>
      <c r="AC30" s="158"/>
      <c r="AD30" s="158"/>
      <c r="AE30" s="158"/>
      <c r="AF30" s="158"/>
      <c r="AG30" s="158"/>
      <c r="AH30" s="158"/>
      <c r="AI30" s="158"/>
      <c r="AJ30" s="158"/>
      <c r="AK30" s="158"/>
      <c r="AL30" s="158"/>
      <c r="AM30" s="158"/>
      <c r="AN30" s="158"/>
      <c r="AO30" s="158"/>
      <c r="AP30" s="158"/>
      <c r="AQ30" s="158"/>
      <c r="AR30" s="158"/>
      <c r="AS30" s="158"/>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ustomHeight="1">
      <c r="A3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58" t="s">
        <v>25</v>
      </c>
      <c r="AA31" s="158"/>
      <c r="AB31" s="158"/>
      <c r="AC31" s="158"/>
      <c r="AD31" s="158"/>
      <c r="AE31" s="158"/>
      <c r="AF31" s="158"/>
      <c r="AG31" s="158"/>
      <c r="AH31" s="158"/>
      <c r="AI31" s="158"/>
      <c r="AJ31" s="158"/>
      <c r="AK31" s="158"/>
      <c r="AL31" s="158"/>
      <c r="AM31" s="158"/>
      <c r="AN31" s="158"/>
      <c r="AO31" s="158"/>
      <c r="AP31" s="158"/>
      <c r="AQ31" s="158"/>
      <c r="AR31" s="158"/>
      <c r="AS31" s="158"/>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ustomHeight="1">
      <c r="A32"/>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3" t="s">
        <v>26</v>
      </c>
      <c r="AA32" s="163"/>
      <c r="AB32" s="163"/>
      <c r="AC32" s="163"/>
      <c r="AD32" s="163"/>
      <c r="AE32" s="163"/>
      <c r="AF32" s="163"/>
      <c r="AG32" s="163"/>
      <c r="AH32" s="163"/>
      <c r="AI32" s="163"/>
      <c r="AJ32" s="163"/>
      <c r="AK32" s="163"/>
      <c r="AL32" s="163"/>
      <c r="AM32" s="163"/>
      <c r="AN32" s="163"/>
      <c r="AO32" s="163"/>
      <c r="AP32" s="163"/>
      <c r="AQ32" s="163"/>
      <c r="AR32" s="163"/>
      <c r="AS32" s="163"/>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36" customHeight="1">
      <c r="A33"/>
      <c r="B33" s="170" t="s">
        <v>433</v>
      </c>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4.25" customHeight="1" thickBot="1">
      <c r="A34"/>
      <c r="B34" s="81"/>
      <c r="C34" s="82"/>
      <c r="D34" s="82"/>
      <c r="E34" s="82"/>
      <c r="F34" s="82"/>
      <c r="G34" s="82"/>
      <c r="H34" s="82"/>
      <c r="I34" s="82"/>
      <c r="J34" s="82"/>
      <c r="K34" s="82"/>
      <c r="L34" s="82"/>
      <c r="M34" s="82"/>
      <c r="N34" s="82"/>
      <c r="O34" s="82"/>
      <c r="P34" s="82"/>
      <c r="Q34" s="82"/>
      <c r="R34" s="82"/>
      <c r="S34" s="82"/>
      <c r="T34" s="82"/>
      <c r="U34" s="82"/>
      <c r="V34" s="82"/>
      <c r="W34" s="82"/>
      <c r="X34" s="82"/>
      <c r="Y34" s="82"/>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4.25" customHeight="1" thickBot="1" thickTop="1">
      <c r="A35"/>
      <c r="B35" s="81"/>
      <c r="C35" s="169"/>
      <c r="D35" s="169"/>
      <c r="E35" s="169"/>
      <c r="F35" s="85" t="s">
        <v>27</v>
      </c>
      <c r="G35" s="85"/>
      <c r="H35" s="85"/>
      <c r="I35" s="85"/>
      <c r="J35" s="85"/>
      <c r="K35" s="85"/>
      <c r="L35" s="85"/>
      <c r="M35" s="169"/>
      <c r="N35" s="169"/>
      <c r="O35" s="169"/>
      <c r="P35" s="85" t="s">
        <v>28</v>
      </c>
      <c r="Q35" s="85"/>
      <c r="R35" s="85"/>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1:255" ht="14.25" customHeight="1" thickTop="1">
      <c r="A36"/>
      <c r="B36" s="81"/>
      <c r="C36" s="160" t="s">
        <v>0</v>
      </c>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1:255" ht="14.25" customHeight="1">
      <c r="A37"/>
      <c r="B37" s="162" t="s">
        <v>0</v>
      </c>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1:255" ht="37.5" customHeight="1">
      <c r="A38"/>
      <c r="B38" s="170" t="s">
        <v>434</v>
      </c>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1:255" s="80" customFormat="1" ht="4.5" customHeight="1" thickBot="1">
      <c r="A39" s="73"/>
      <c r="B39" s="81"/>
      <c r="C39" s="82"/>
      <c r="D39" s="82"/>
      <c r="E39" s="82"/>
      <c r="F39" s="82"/>
      <c r="G39" s="82"/>
      <c r="H39" s="82"/>
      <c r="I39" s="82"/>
      <c r="J39" s="82"/>
      <c r="K39" s="82"/>
      <c r="L39" s="82"/>
      <c r="M39" s="82"/>
      <c r="N39" s="82"/>
      <c r="O39" s="82"/>
      <c r="P39" s="82"/>
      <c r="Q39" s="82"/>
      <c r="R39" s="82"/>
      <c r="S39" s="82"/>
      <c r="T39" s="82"/>
      <c r="U39" s="82"/>
      <c r="V39" s="82"/>
      <c r="W39" s="82"/>
      <c r="X39" s="82"/>
      <c r="Y39" s="82"/>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4"/>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c r="II39" s="73"/>
      <c r="IJ39" s="73"/>
      <c r="IK39" s="73"/>
      <c r="IL39" s="73"/>
      <c r="IM39" s="73"/>
      <c r="IN39" s="73"/>
      <c r="IO39" s="73"/>
      <c r="IP39" s="73"/>
      <c r="IQ39" s="73"/>
      <c r="IR39" s="73"/>
      <c r="IS39" s="73"/>
      <c r="IT39" s="73"/>
      <c r="IU39" s="73"/>
    </row>
    <row r="40" spans="1:255" ht="15.75" customHeight="1" thickBot="1" thickTop="1">
      <c r="A40"/>
      <c r="B40" s="81"/>
      <c r="C40" s="169"/>
      <c r="D40" s="169"/>
      <c r="E40" s="169"/>
      <c r="F40" s="85" t="s">
        <v>27</v>
      </c>
      <c r="G40" s="85"/>
      <c r="H40" s="85"/>
      <c r="I40" s="85"/>
      <c r="J40" s="85"/>
      <c r="K40" s="85"/>
      <c r="L40" s="85"/>
      <c r="M40" s="169"/>
      <c r="N40" s="169"/>
      <c r="O40" s="169"/>
      <c r="P40" s="85" t="s">
        <v>28</v>
      </c>
      <c r="Q40" s="85"/>
      <c r="R40" s="85"/>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1:255" s="80" customFormat="1" ht="6" customHeight="1" thickTop="1">
      <c r="A41" s="73"/>
      <c r="B41" s="81"/>
      <c r="C41" s="160" t="s">
        <v>0</v>
      </c>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c r="IM41" s="73"/>
      <c r="IN41" s="73"/>
      <c r="IO41" s="73"/>
      <c r="IP41" s="73"/>
      <c r="IQ41" s="73"/>
      <c r="IR41" s="73"/>
      <c r="IS41" s="73"/>
      <c r="IT41" s="73"/>
      <c r="IU41" s="73"/>
    </row>
    <row r="42" spans="1:255" ht="17.25" customHeight="1">
      <c r="A42"/>
      <c r="B42" s="162" t="s">
        <v>0</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1:255" s="80" customFormat="1" ht="35.25" customHeight="1">
      <c r="A43" s="73"/>
      <c r="B43" s="168" t="s">
        <v>435</v>
      </c>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c r="II43" s="73"/>
      <c r="IJ43" s="73"/>
      <c r="IK43" s="73"/>
      <c r="IL43" s="73"/>
      <c r="IM43" s="73"/>
      <c r="IN43" s="73"/>
      <c r="IO43" s="73"/>
      <c r="IP43" s="73"/>
      <c r="IQ43" s="73"/>
      <c r="IR43" s="73"/>
      <c r="IS43" s="73"/>
      <c r="IT43" s="73"/>
      <c r="IU43" s="73"/>
    </row>
    <row r="44" spans="1:255" s="80" customFormat="1" ht="4.5" customHeight="1" thickBot="1">
      <c r="A44" s="73"/>
      <c r="B44" s="81"/>
      <c r="C44" s="82"/>
      <c r="D44" s="82"/>
      <c r="E44" s="82"/>
      <c r="F44" s="82"/>
      <c r="G44" s="82"/>
      <c r="H44" s="82"/>
      <c r="I44" s="82"/>
      <c r="J44" s="82"/>
      <c r="K44" s="82"/>
      <c r="L44" s="82"/>
      <c r="M44" s="82"/>
      <c r="N44" s="82"/>
      <c r="O44" s="82"/>
      <c r="P44" s="82"/>
      <c r="Q44" s="82"/>
      <c r="R44" s="82"/>
      <c r="S44" s="82"/>
      <c r="T44" s="82"/>
      <c r="U44" s="82"/>
      <c r="V44" s="82"/>
      <c r="W44" s="82"/>
      <c r="X44" s="82"/>
      <c r="Y44" s="82"/>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4"/>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c r="II44" s="73"/>
      <c r="IJ44" s="73"/>
      <c r="IK44" s="73"/>
      <c r="IL44" s="73"/>
      <c r="IM44" s="73"/>
      <c r="IN44" s="73"/>
      <c r="IO44" s="73"/>
      <c r="IP44" s="73"/>
      <c r="IQ44" s="73"/>
      <c r="IR44" s="73"/>
      <c r="IS44" s="73"/>
      <c r="IT44" s="73"/>
      <c r="IU44" s="73"/>
    </row>
    <row r="45" spans="1:255" ht="15.75" customHeight="1" thickBot="1" thickTop="1">
      <c r="A45"/>
      <c r="B45" s="81"/>
      <c r="C45" s="169"/>
      <c r="D45" s="169"/>
      <c r="E45" s="169"/>
      <c r="F45" s="85" t="s">
        <v>27</v>
      </c>
      <c r="G45" s="85"/>
      <c r="H45" s="85"/>
      <c r="I45" s="85"/>
      <c r="J45" s="85"/>
      <c r="K45" s="85"/>
      <c r="L45" s="85"/>
      <c r="M45" s="169"/>
      <c r="N45" s="169"/>
      <c r="O45" s="169"/>
      <c r="P45" s="85" t="s">
        <v>28</v>
      </c>
      <c r="Q45" s="85"/>
      <c r="R45" s="85"/>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255" s="80" customFormat="1" ht="6" customHeight="1" thickTop="1">
      <c r="A46" s="73"/>
      <c r="B46" s="81"/>
      <c r="C46" s="160" t="s">
        <v>0</v>
      </c>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c r="II46" s="73"/>
      <c r="IJ46" s="73"/>
      <c r="IK46" s="73"/>
      <c r="IL46" s="73"/>
      <c r="IM46" s="73"/>
      <c r="IN46" s="73"/>
      <c r="IO46" s="73"/>
      <c r="IP46" s="73"/>
      <c r="IQ46" s="73"/>
      <c r="IR46" s="73"/>
      <c r="IS46" s="73"/>
      <c r="IT46" s="73"/>
      <c r="IU46" s="73"/>
    </row>
    <row r="47" spans="1:255" s="87" customFormat="1" ht="17.25" customHeight="1">
      <c r="A47" s="86"/>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c r="HI47" s="86"/>
      <c r="HJ47" s="86"/>
      <c r="HK47" s="86"/>
      <c r="HL47" s="86"/>
      <c r="HM47" s="86"/>
      <c r="HN47" s="86"/>
      <c r="HO47" s="86"/>
      <c r="HP47" s="86"/>
      <c r="HQ47" s="86"/>
      <c r="HR47" s="86"/>
      <c r="HS47" s="86"/>
      <c r="HT47" s="86"/>
      <c r="HU47" s="86"/>
      <c r="HV47" s="86"/>
      <c r="HW47" s="86"/>
      <c r="HX47" s="86"/>
      <c r="HY47" s="86"/>
      <c r="HZ47" s="86"/>
      <c r="IA47" s="86"/>
      <c r="IB47" s="86"/>
      <c r="IC47" s="86"/>
      <c r="ID47" s="86"/>
      <c r="IE47" s="86"/>
      <c r="IF47" s="86"/>
      <c r="IG47" s="86"/>
      <c r="IH47" s="86"/>
      <c r="II47" s="86"/>
      <c r="IJ47" s="86"/>
      <c r="IK47" s="86"/>
      <c r="IL47" s="86"/>
      <c r="IM47" s="86"/>
      <c r="IN47" s="86"/>
      <c r="IO47" s="86"/>
      <c r="IP47" s="86"/>
      <c r="IQ47" s="86"/>
      <c r="IR47" s="86"/>
      <c r="IS47" s="86"/>
      <c r="IT47" s="86"/>
      <c r="IU47" s="86"/>
    </row>
    <row r="48" spans="1:255" s="80" customFormat="1" ht="36.75" customHeight="1">
      <c r="A48" s="73"/>
      <c r="B48" s="168" t="s">
        <v>436</v>
      </c>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3"/>
      <c r="FV48" s="73"/>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c r="II48" s="73"/>
      <c r="IJ48" s="73"/>
      <c r="IK48" s="73"/>
      <c r="IL48" s="73"/>
      <c r="IM48" s="73"/>
      <c r="IN48" s="73"/>
      <c r="IO48" s="73"/>
      <c r="IP48" s="73"/>
      <c r="IQ48" s="73"/>
      <c r="IR48" s="73"/>
      <c r="IS48" s="73"/>
      <c r="IT48" s="73"/>
      <c r="IU48" s="73"/>
    </row>
    <row r="49" spans="1:255" s="80" customFormat="1" ht="3.75" customHeight="1" thickBot="1">
      <c r="A49" s="73"/>
      <c r="B49" s="81"/>
      <c r="C49" s="82"/>
      <c r="D49" s="82"/>
      <c r="E49" s="82"/>
      <c r="F49" s="82"/>
      <c r="G49" s="82"/>
      <c r="H49" s="82"/>
      <c r="I49" s="82"/>
      <c r="J49" s="82"/>
      <c r="K49" s="82"/>
      <c r="L49" s="82"/>
      <c r="M49" s="82"/>
      <c r="N49" s="82"/>
      <c r="O49" s="82"/>
      <c r="P49" s="82"/>
      <c r="Q49" s="82"/>
      <c r="R49" s="82"/>
      <c r="S49" s="82"/>
      <c r="T49" s="82"/>
      <c r="U49" s="82"/>
      <c r="V49" s="82"/>
      <c r="W49" s="82"/>
      <c r="X49" s="82"/>
      <c r="Y49" s="82"/>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4"/>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3"/>
      <c r="FV49" s="73"/>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c r="HO49" s="73"/>
      <c r="HP49" s="73"/>
      <c r="HQ49" s="73"/>
      <c r="HR49" s="73"/>
      <c r="HS49" s="73"/>
      <c r="HT49" s="73"/>
      <c r="HU49" s="73"/>
      <c r="HV49" s="73"/>
      <c r="HW49" s="73"/>
      <c r="HX49" s="73"/>
      <c r="HY49" s="73"/>
      <c r="HZ49" s="73"/>
      <c r="IA49" s="73"/>
      <c r="IB49" s="73"/>
      <c r="IC49" s="73"/>
      <c r="ID49" s="73"/>
      <c r="IE49" s="73"/>
      <c r="IF49" s="73"/>
      <c r="IG49" s="73"/>
      <c r="IH49" s="73"/>
      <c r="II49" s="73"/>
      <c r="IJ49" s="73"/>
      <c r="IK49" s="73"/>
      <c r="IL49" s="73"/>
      <c r="IM49" s="73"/>
      <c r="IN49" s="73"/>
      <c r="IO49" s="73"/>
      <c r="IP49" s="73"/>
      <c r="IQ49" s="73"/>
      <c r="IR49" s="73"/>
      <c r="IS49" s="73"/>
      <c r="IT49" s="73"/>
      <c r="IU49" s="73"/>
    </row>
    <row r="50" spans="1:255" ht="15.75" customHeight="1" thickBot="1" thickTop="1">
      <c r="A50"/>
      <c r="B50" s="81"/>
      <c r="C50" s="169"/>
      <c r="D50" s="169"/>
      <c r="E50" s="169"/>
      <c r="F50" s="85" t="s">
        <v>27</v>
      </c>
      <c r="G50" s="85"/>
      <c r="H50" s="85"/>
      <c r="I50" s="85"/>
      <c r="J50" s="85"/>
      <c r="K50" s="85"/>
      <c r="L50" s="85"/>
      <c r="M50" s="169"/>
      <c r="N50" s="169"/>
      <c r="O50" s="169"/>
      <c r="P50" s="85" t="s">
        <v>28</v>
      </c>
      <c r="Q50" s="85"/>
      <c r="R50" s="85"/>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1:255" s="80" customFormat="1" ht="4.5" customHeight="1" thickTop="1">
      <c r="A51" s="73"/>
      <c r="B51" s="81"/>
      <c r="C51" s="160" t="s">
        <v>0</v>
      </c>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3"/>
      <c r="FV51" s="73"/>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c r="HO51" s="73"/>
      <c r="HP51" s="73"/>
      <c r="HQ51" s="73"/>
      <c r="HR51" s="73"/>
      <c r="HS51" s="73"/>
      <c r="HT51" s="73"/>
      <c r="HU51" s="73"/>
      <c r="HV51" s="73"/>
      <c r="HW51" s="73"/>
      <c r="HX51" s="73"/>
      <c r="HY51" s="73"/>
      <c r="HZ51" s="73"/>
      <c r="IA51" s="73"/>
      <c r="IB51" s="73"/>
      <c r="IC51" s="73"/>
      <c r="ID51" s="73"/>
      <c r="IE51" s="73"/>
      <c r="IF51" s="73"/>
      <c r="IG51" s="73"/>
      <c r="IH51" s="73"/>
      <c r="II51" s="73"/>
      <c r="IJ51" s="73"/>
      <c r="IK51" s="73"/>
      <c r="IL51" s="73"/>
      <c r="IM51" s="73"/>
      <c r="IN51" s="73"/>
      <c r="IO51" s="73"/>
      <c r="IP51" s="73"/>
      <c r="IQ51" s="73"/>
      <c r="IR51" s="73"/>
      <c r="IS51" s="73"/>
      <c r="IT51" s="73"/>
      <c r="IU51" s="73"/>
    </row>
    <row r="52" spans="1:255" s="87" customFormat="1" ht="17.25" customHeight="1">
      <c r="A52" s="86"/>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2"/>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6"/>
      <c r="GG52" s="86"/>
      <c r="GH52" s="86"/>
      <c r="GI52" s="86"/>
      <c r="GJ52" s="86"/>
      <c r="GK52" s="86"/>
      <c r="GL52" s="86"/>
      <c r="GM52" s="86"/>
      <c r="GN52" s="86"/>
      <c r="GO52" s="86"/>
      <c r="GP52" s="86"/>
      <c r="GQ52" s="86"/>
      <c r="GR52" s="86"/>
      <c r="GS52" s="86"/>
      <c r="GT52" s="86"/>
      <c r="GU52" s="86"/>
      <c r="GV52" s="86"/>
      <c r="GW52" s="86"/>
      <c r="GX52" s="86"/>
      <c r="GY52" s="86"/>
      <c r="GZ52" s="86"/>
      <c r="HA52" s="86"/>
      <c r="HB52" s="86"/>
      <c r="HC52" s="86"/>
      <c r="HD52" s="86"/>
      <c r="HE52" s="86"/>
      <c r="HF52" s="86"/>
      <c r="HG52" s="86"/>
      <c r="HH52" s="86"/>
      <c r="HI52" s="86"/>
      <c r="HJ52" s="86"/>
      <c r="HK52" s="86"/>
      <c r="HL52" s="86"/>
      <c r="HM52" s="86"/>
      <c r="HN52" s="86"/>
      <c r="HO52" s="86"/>
      <c r="HP52" s="86"/>
      <c r="HQ52" s="86"/>
      <c r="HR52" s="86"/>
      <c r="HS52" s="86"/>
      <c r="HT52" s="86"/>
      <c r="HU52" s="86"/>
      <c r="HV52" s="86"/>
      <c r="HW52" s="86"/>
      <c r="HX52" s="86"/>
      <c r="HY52" s="86"/>
      <c r="HZ52" s="86"/>
      <c r="IA52" s="86"/>
      <c r="IB52" s="86"/>
      <c r="IC52" s="86"/>
      <c r="ID52" s="86"/>
      <c r="IE52" s="86"/>
      <c r="IF52" s="86"/>
      <c r="IG52" s="86"/>
      <c r="IH52" s="86"/>
      <c r="II52" s="86"/>
      <c r="IJ52" s="86"/>
      <c r="IK52" s="86"/>
      <c r="IL52" s="86"/>
      <c r="IM52" s="86"/>
      <c r="IN52" s="86"/>
      <c r="IO52" s="86"/>
      <c r="IP52" s="86"/>
      <c r="IQ52" s="86"/>
      <c r="IR52" s="86"/>
      <c r="IS52" s="86"/>
      <c r="IT52" s="86"/>
      <c r="IU52" s="86"/>
    </row>
    <row r="53" spans="1:255" s="80" customFormat="1" ht="36.75" customHeight="1">
      <c r="A53" s="73"/>
      <c r="B53" s="168" t="s">
        <v>437</v>
      </c>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8"/>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3"/>
      <c r="FV53" s="73"/>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c r="HM53" s="73"/>
      <c r="HN53" s="73"/>
      <c r="HO53" s="73"/>
      <c r="HP53" s="73"/>
      <c r="HQ53" s="73"/>
      <c r="HR53" s="73"/>
      <c r="HS53" s="73"/>
      <c r="HT53" s="73"/>
      <c r="HU53" s="73"/>
      <c r="HV53" s="73"/>
      <c r="HW53" s="73"/>
      <c r="HX53" s="73"/>
      <c r="HY53" s="73"/>
      <c r="HZ53" s="73"/>
      <c r="IA53" s="73"/>
      <c r="IB53" s="73"/>
      <c r="IC53" s="73"/>
      <c r="ID53" s="73"/>
      <c r="IE53" s="73"/>
      <c r="IF53" s="73"/>
      <c r="IG53" s="73"/>
      <c r="IH53" s="73"/>
      <c r="II53" s="73"/>
      <c r="IJ53" s="73"/>
      <c r="IK53" s="73"/>
      <c r="IL53" s="73"/>
      <c r="IM53" s="73"/>
      <c r="IN53" s="73"/>
      <c r="IO53" s="73"/>
      <c r="IP53" s="73"/>
      <c r="IQ53" s="73"/>
      <c r="IR53" s="73"/>
      <c r="IS53" s="73"/>
      <c r="IT53" s="73"/>
      <c r="IU53" s="73"/>
    </row>
    <row r="54" spans="1:255" s="80" customFormat="1" ht="6" customHeight="1" thickBot="1">
      <c r="A54" s="73"/>
      <c r="B54" s="81"/>
      <c r="C54" s="82"/>
      <c r="D54" s="82"/>
      <c r="E54" s="82"/>
      <c r="F54" s="82"/>
      <c r="G54" s="82"/>
      <c r="H54" s="82"/>
      <c r="I54" s="82"/>
      <c r="J54" s="82"/>
      <c r="K54" s="82"/>
      <c r="L54" s="82"/>
      <c r="M54" s="82"/>
      <c r="N54" s="82"/>
      <c r="O54" s="82"/>
      <c r="P54" s="82"/>
      <c r="Q54" s="82"/>
      <c r="R54" s="82"/>
      <c r="S54" s="82"/>
      <c r="T54" s="82"/>
      <c r="U54" s="82"/>
      <c r="V54" s="82"/>
      <c r="W54" s="82"/>
      <c r="X54" s="82"/>
      <c r="Y54" s="82"/>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c r="EO54" s="73"/>
      <c r="EP54" s="73"/>
      <c r="EQ54" s="73"/>
      <c r="ER54" s="73"/>
      <c r="ES54" s="73"/>
      <c r="ET54" s="73"/>
      <c r="EU54" s="73"/>
      <c r="EV54" s="73"/>
      <c r="EW54" s="73"/>
      <c r="EX54" s="73"/>
      <c r="EY54" s="73"/>
      <c r="EZ54" s="73"/>
      <c r="FA54" s="73"/>
      <c r="FB54" s="73"/>
      <c r="FC54" s="73"/>
      <c r="FD54" s="73"/>
      <c r="FE54" s="73"/>
      <c r="FF54" s="73"/>
      <c r="FG54" s="73"/>
      <c r="FH54" s="73"/>
      <c r="FI54" s="73"/>
      <c r="FJ54" s="73"/>
      <c r="FK54" s="73"/>
      <c r="FL54" s="73"/>
      <c r="FM54" s="73"/>
      <c r="FN54" s="73"/>
      <c r="FO54" s="73"/>
      <c r="FP54" s="73"/>
      <c r="FQ54" s="73"/>
      <c r="FR54" s="73"/>
      <c r="FS54" s="73"/>
      <c r="FT54" s="73"/>
      <c r="FU54" s="73"/>
      <c r="FV54" s="73"/>
      <c r="FW54" s="73"/>
      <c r="FX54" s="73"/>
      <c r="FY54" s="73"/>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c r="HA54" s="73"/>
      <c r="HB54" s="73"/>
      <c r="HC54" s="73"/>
      <c r="HD54" s="73"/>
      <c r="HE54" s="73"/>
      <c r="HF54" s="73"/>
      <c r="HG54" s="73"/>
      <c r="HH54" s="73"/>
      <c r="HI54" s="73"/>
      <c r="HJ54" s="73"/>
      <c r="HK54" s="73"/>
      <c r="HL54" s="73"/>
      <c r="HM54" s="73"/>
      <c r="HN54" s="73"/>
      <c r="HO54" s="73"/>
      <c r="HP54" s="73"/>
      <c r="HQ54" s="73"/>
      <c r="HR54" s="73"/>
      <c r="HS54" s="73"/>
      <c r="HT54" s="73"/>
      <c r="HU54" s="73"/>
      <c r="HV54" s="73"/>
      <c r="HW54" s="73"/>
      <c r="HX54" s="73"/>
      <c r="HY54" s="73"/>
      <c r="HZ54" s="73"/>
      <c r="IA54" s="73"/>
      <c r="IB54" s="73"/>
      <c r="IC54" s="73"/>
      <c r="ID54" s="73"/>
      <c r="IE54" s="73"/>
      <c r="IF54" s="73"/>
      <c r="IG54" s="73"/>
      <c r="IH54" s="73"/>
      <c r="II54" s="73"/>
      <c r="IJ54" s="73"/>
      <c r="IK54" s="73"/>
      <c r="IL54" s="73"/>
      <c r="IM54" s="73"/>
      <c r="IN54" s="73"/>
      <c r="IO54" s="73"/>
      <c r="IP54" s="73"/>
      <c r="IQ54" s="73"/>
      <c r="IR54" s="73"/>
      <c r="IS54" s="73"/>
      <c r="IT54" s="73"/>
      <c r="IU54" s="73"/>
    </row>
    <row r="55" spans="1:255" ht="15.75" customHeight="1" thickBot="1" thickTop="1">
      <c r="A55"/>
      <c r="B55" s="81"/>
      <c r="C55" s="169"/>
      <c r="D55" s="169"/>
      <c r="E55" s="169"/>
      <c r="F55" s="85" t="s">
        <v>27</v>
      </c>
      <c r="G55" s="85"/>
      <c r="H55" s="85"/>
      <c r="I55" s="85"/>
      <c r="J55" s="85"/>
      <c r="K55" s="85"/>
      <c r="L55" s="85"/>
      <c r="M55" s="169"/>
      <c r="N55" s="169"/>
      <c r="O55" s="169"/>
      <c r="P55" s="85" t="s">
        <v>28</v>
      </c>
      <c r="Q55" s="85"/>
      <c r="R55" s="85"/>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row>
    <row r="56" spans="1:255" s="80" customFormat="1" ht="5.25" customHeight="1" thickTop="1">
      <c r="A56" s="73"/>
      <c r="B56" s="81"/>
      <c r="C56" s="160" t="s">
        <v>0</v>
      </c>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3"/>
      <c r="FV56" s="73"/>
      <c r="FW56" s="73"/>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c r="HI56" s="73"/>
      <c r="HJ56" s="73"/>
      <c r="HK56" s="73"/>
      <c r="HL56" s="73"/>
      <c r="HM56" s="73"/>
      <c r="HN56" s="73"/>
      <c r="HO56" s="73"/>
      <c r="HP56" s="73"/>
      <c r="HQ56" s="73"/>
      <c r="HR56" s="73"/>
      <c r="HS56" s="73"/>
      <c r="HT56" s="73"/>
      <c r="HU56" s="73"/>
      <c r="HV56" s="73"/>
      <c r="HW56" s="73"/>
      <c r="HX56" s="73"/>
      <c r="HY56" s="73"/>
      <c r="HZ56" s="73"/>
      <c r="IA56" s="73"/>
      <c r="IB56" s="73"/>
      <c r="IC56" s="73"/>
      <c r="ID56" s="73"/>
      <c r="IE56" s="73"/>
      <c r="IF56" s="73"/>
      <c r="IG56" s="73"/>
      <c r="IH56" s="73"/>
      <c r="II56" s="73"/>
      <c r="IJ56" s="73"/>
      <c r="IK56" s="73"/>
      <c r="IL56" s="73"/>
      <c r="IM56" s="73"/>
      <c r="IN56" s="73"/>
      <c r="IO56" s="73"/>
      <c r="IP56" s="73"/>
      <c r="IQ56" s="73"/>
      <c r="IR56" s="73"/>
      <c r="IS56" s="73"/>
      <c r="IT56" s="73"/>
      <c r="IU56" s="73"/>
    </row>
    <row r="57" spans="1:255" ht="17.25" customHeight="1">
      <c r="A57"/>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row>
    <row r="58" spans="1:255" s="80" customFormat="1" ht="27.75" customHeight="1">
      <c r="A58" s="73"/>
      <c r="B58" s="168" t="s">
        <v>29</v>
      </c>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c r="EV58" s="73"/>
      <c r="EW58" s="73"/>
      <c r="EX58" s="73"/>
      <c r="EY58" s="73"/>
      <c r="EZ58" s="73"/>
      <c r="FA58" s="73"/>
      <c r="FB58" s="73"/>
      <c r="FC58" s="73"/>
      <c r="FD58" s="73"/>
      <c r="FE58" s="73"/>
      <c r="FF58" s="73"/>
      <c r="FG58" s="73"/>
      <c r="FH58" s="73"/>
      <c r="FI58" s="73"/>
      <c r="FJ58" s="73"/>
      <c r="FK58" s="73"/>
      <c r="FL58" s="73"/>
      <c r="FM58" s="73"/>
      <c r="FN58" s="73"/>
      <c r="FO58" s="73"/>
      <c r="FP58" s="73"/>
      <c r="FQ58" s="73"/>
      <c r="FR58" s="73"/>
      <c r="FS58" s="73"/>
      <c r="FT58" s="73"/>
      <c r="FU58" s="73"/>
      <c r="FV58" s="73"/>
      <c r="FW58" s="73"/>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c r="HI58" s="73"/>
      <c r="HJ58" s="73"/>
      <c r="HK58" s="73"/>
      <c r="HL58" s="73"/>
      <c r="HM58" s="73"/>
      <c r="HN58" s="73"/>
      <c r="HO58" s="73"/>
      <c r="HP58" s="73"/>
      <c r="HQ58" s="73"/>
      <c r="HR58" s="73"/>
      <c r="HS58" s="73"/>
      <c r="HT58" s="73"/>
      <c r="HU58" s="73"/>
      <c r="HV58" s="73"/>
      <c r="HW58" s="73"/>
      <c r="HX58" s="73"/>
      <c r="HY58" s="73"/>
      <c r="HZ58" s="73"/>
      <c r="IA58" s="73"/>
      <c r="IB58" s="73"/>
      <c r="IC58" s="73"/>
      <c r="ID58" s="73"/>
      <c r="IE58" s="73"/>
      <c r="IF58" s="73"/>
      <c r="IG58" s="73"/>
      <c r="IH58" s="73"/>
      <c r="II58" s="73"/>
      <c r="IJ58" s="73"/>
      <c r="IK58" s="73"/>
      <c r="IL58" s="73"/>
      <c r="IM58" s="73"/>
      <c r="IN58" s="73"/>
      <c r="IO58" s="73"/>
      <c r="IP58" s="73"/>
      <c r="IQ58" s="73"/>
      <c r="IR58" s="73"/>
      <c r="IS58" s="73"/>
      <c r="IT58" s="73"/>
      <c r="IU58" s="73"/>
    </row>
    <row r="59" spans="1:255" s="80" customFormat="1" ht="5.25" customHeight="1" thickBot="1">
      <c r="A59" s="73"/>
      <c r="B59" s="81"/>
      <c r="C59" s="82"/>
      <c r="D59" s="82"/>
      <c r="E59" s="82"/>
      <c r="F59" s="82"/>
      <c r="G59" s="82"/>
      <c r="H59" s="82"/>
      <c r="I59" s="82"/>
      <c r="J59" s="82"/>
      <c r="K59" s="82"/>
      <c r="L59" s="82"/>
      <c r="M59" s="82"/>
      <c r="N59" s="82"/>
      <c r="O59" s="82"/>
      <c r="P59" s="82"/>
      <c r="Q59" s="82"/>
      <c r="R59" s="82"/>
      <c r="S59" s="82"/>
      <c r="T59" s="82"/>
      <c r="U59" s="82"/>
      <c r="V59" s="82"/>
      <c r="W59" s="82"/>
      <c r="X59" s="82"/>
      <c r="Y59" s="82"/>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4"/>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c r="EV59" s="73"/>
      <c r="EW59" s="73"/>
      <c r="EX59" s="73"/>
      <c r="EY59" s="73"/>
      <c r="EZ59" s="73"/>
      <c r="FA59" s="73"/>
      <c r="FB59" s="73"/>
      <c r="FC59" s="73"/>
      <c r="FD59" s="73"/>
      <c r="FE59" s="73"/>
      <c r="FF59" s="73"/>
      <c r="FG59" s="73"/>
      <c r="FH59" s="73"/>
      <c r="FI59" s="73"/>
      <c r="FJ59" s="73"/>
      <c r="FK59" s="73"/>
      <c r="FL59" s="73"/>
      <c r="FM59" s="73"/>
      <c r="FN59" s="73"/>
      <c r="FO59" s="73"/>
      <c r="FP59" s="73"/>
      <c r="FQ59" s="73"/>
      <c r="FR59" s="73"/>
      <c r="FS59" s="73"/>
      <c r="FT59" s="73"/>
      <c r="FU59" s="73"/>
      <c r="FV59" s="73"/>
      <c r="FW59" s="7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c r="HI59" s="73"/>
      <c r="HJ59" s="73"/>
      <c r="HK59" s="73"/>
      <c r="HL59" s="73"/>
      <c r="HM59" s="73"/>
      <c r="HN59" s="73"/>
      <c r="HO59" s="73"/>
      <c r="HP59" s="73"/>
      <c r="HQ59" s="73"/>
      <c r="HR59" s="73"/>
      <c r="HS59" s="73"/>
      <c r="HT59" s="73"/>
      <c r="HU59" s="73"/>
      <c r="HV59" s="73"/>
      <c r="HW59" s="73"/>
      <c r="HX59" s="73"/>
      <c r="HY59" s="73"/>
      <c r="HZ59" s="73"/>
      <c r="IA59" s="73"/>
      <c r="IB59" s="73"/>
      <c r="IC59" s="73"/>
      <c r="ID59" s="73"/>
      <c r="IE59" s="73"/>
      <c r="IF59" s="73"/>
      <c r="IG59" s="73"/>
      <c r="IH59" s="73"/>
      <c r="II59" s="73"/>
      <c r="IJ59" s="73"/>
      <c r="IK59" s="73"/>
      <c r="IL59" s="73"/>
      <c r="IM59" s="73"/>
      <c r="IN59" s="73"/>
      <c r="IO59" s="73"/>
      <c r="IP59" s="73"/>
      <c r="IQ59" s="73"/>
      <c r="IR59" s="73"/>
      <c r="IS59" s="73"/>
      <c r="IT59" s="73"/>
      <c r="IU59" s="73"/>
    </row>
    <row r="60" spans="1:255" ht="15.75" customHeight="1" thickBot="1" thickTop="1">
      <c r="A60"/>
      <c r="B60" s="81"/>
      <c r="C60" s="169"/>
      <c r="D60" s="169"/>
      <c r="E60" s="169"/>
      <c r="F60" s="85" t="s">
        <v>27</v>
      </c>
      <c r="G60" s="85"/>
      <c r="H60" s="85"/>
      <c r="I60" s="85"/>
      <c r="J60" s="85"/>
      <c r="K60" s="85"/>
      <c r="L60" s="85"/>
      <c r="M60" s="169"/>
      <c r="N60" s="169"/>
      <c r="O60" s="169"/>
      <c r="P60" s="85" t="s">
        <v>28</v>
      </c>
      <c r="Q60" s="85"/>
      <c r="R60" s="85"/>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row>
    <row r="61" spans="1:255" s="80" customFormat="1" ht="5.25" customHeight="1" thickTop="1">
      <c r="A61" s="73"/>
      <c r="B61" s="81"/>
      <c r="C61" s="160" t="s">
        <v>0</v>
      </c>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c r="IM61" s="73"/>
      <c r="IN61" s="73"/>
      <c r="IO61" s="73"/>
      <c r="IP61" s="73"/>
      <c r="IQ61" s="73"/>
      <c r="IR61" s="73"/>
      <c r="IS61" s="73"/>
      <c r="IT61" s="73"/>
      <c r="IU61" s="73"/>
    </row>
    <row r="62" spans="1:255" ht="17.25" customHeight="1">
      <c r="A62"/>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c r="AT62" s="235"/>
      <c r="AU62" s="235"/>
      <c r="AV62" s="235"/>
      <c r="AW62" s="235"/>
      <c r="AX62" s="235"/>
      <c r="AY62" s="235"/>
      <c r="AZ62" s="235"/>
      <c r="BA62" s="235"/>
      <c r="BB62" s="235"/>
      <c r="BC62" s="235"/>
      <c r="BD62" s="235"/>
      <c r="BE62" s="235"/>
      <c r="BF62" s="235"/>
      <c r="BG62" s="235"/>
      <c r="BH62" s="235"/>
      <c r="BI62" s="235"/>
      <c r="BJ62" s="235"/>
      <c r="BK62" s="235"/>
      <c r="BL62" s="235"/>
      <c r="BM62" s="235"/>
      <c r="BN62" s="235"/>
      <c r="BO62" s="235"/>
      <c r="BP62" s="235"/>
      <c r="BQ62" s="235"/>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row>
    <row r="63" spans="1:255" s="80" customFormat="1" ht="17.25" customHeight="1">
      <c r="A63" s="73"/>
      <c r="B63" s="233" t="s">
        <v>30</v>
      </c>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row>
    <row r="64" spans="1:255" ht="11.25" customHeight="1">
      <c r="A64"/>
      <c r="B64" s="234" t="s">
        <v>407</v>
      </c>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c r="AY64" s="235"/>
      <c r="AZ64" s="235"/>
      <c r="BA64" s="235"/>
      <c r="BB64" s="235"/>
      <c r="BC64" s="235"/>
      <c r="BD64" s="235"/>
      <c r="BE64" s="235"/>
      <c r="BF64" s="235"/>
      <c r="BG64" s="235"/>
      <c r="BH64" s="235"/>
      <c r="BI64" s="235"/>
      <c r="BJ64" s="235"/>
      <c r="BK64" s="235"/>
      <c r="BL64" s="235"/>
      <c r="BM64" s="235"/>
      <c r="BN64" s="235"/>
      <c r="BO64" s="235"/>
      <c r="BP64" s="235"/>
      <c r="BQ64" s="235"/>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row>
    <row r="65" spans="1:255" ht="11.25" customHeight="1">
      <c r="A65"/>
      <c r="B65" s="165" t="s">
        <v>411</v>
      </c>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232"/>
      <c r="AY65" s="232"/>
      <c r="AZ65" s="232"/>
      <c r="BA65" s="232"/>
      <c r="BB65" s="232"/>
      <c r="BC65" s="232"/>
      <c r="BD65" s="232"/>
      <c r="BE65" s="232"/>
      <c r="BF65" s="232"/>
      <c r="BG65" s="232"/>
      <c r="BH65" s="232"/>
      <c r="BI65" s="232"/>
      <c r="BJ65" s="232"/>
      <c r="BK65" s="232"/>
      <c r="BL65" s="232"/>
      <c r="BM65" s="232"/>
      <c r="BN65" s="232"/>
      <c r="BO65" s="232"/>
      <c r="BP65" s="232"/>
      <c r="BQ65" s="232"/>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row>
    <row r="66" spans="1:255" ht="11.25" customHeight="1">
      <c r="A66"/>
      <c r="B66" s="236" t="s">
        <v>408</v>
      </c>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8"/>
      <c r="AX66" s="239"/>
      <c r="AY66" s="240"/>
      <c r="AZ66" s="240"/>
      <c r="BA66" s="240"/>
      <c r="BB66" s="240"/>
      <c r="BC66" s="240"/>
      <c r="BD66" s="240"/>
      <c r="BE66" s="240"/>
      <c r="BF66" s="240"/>
      <c r="BG66" s="240"/>
      <c r="BH66" s="240"/>
      <c r="BI66" s="240"/>
      <c r="BJ66" s="240"/>
      <c r="BK66" s="240"/>
      <c r="BL66" s="240"/>
      <c r="BM66" s="240"/>
      <c r="BN66" s="240"/>
      <c r="BO66" s="240"/>
      <c r="BP66" s="240"/>
      <c r="BQ66" s="241"/>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row>
    <row r="67" spans="1:255" ht="11.25" customHeight="1">
      <c r="A67"/>
      <c r="B67" s="165" t="s">
        <v>428</v>
      </c>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232"/>
      <c r="AY67" s="232"/>
      <c r="AZ67" s="232"/>
      <c r="BA67" s="232"/>
      <c r="BB67" s="232"/>
      <c r="BC67" s="232"/>
      <c r="BD67" s="232"/>
      <c r="BE67" s="232"/>
      <c r="BF67" s="232"/>
      <c r="BG67" s="232"/>
      <c r="BH67" s="232"/>
      <c r="BI67" s="232"/>
      <c r="BJ67" s="232"/>
      <c r="BK67" s="232"/>
      <c r="BL67" s="232"/>
      <c r="BM67" s="232"/>
      <c r="BN67" s="232"/>
      <c r="BO67" s="232"/>
      <c r="BP67" s="232"/>
      <c r="BQ67" s="232"/>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row>
    <row r="68" spans="1:255" ht="11.25" customHeight="1">
      <c r="A68"/>
      <c r="B68" s="165" t="s">
        <v>448</v>
      </c>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232"/>
      <c r="AY68" s="232"/>
      <c r="AZ68" s="232"/>
      <c r="BA68" s="232"/>
      <c r="BB68" s="232"/>
      <c r="BC68" s="232"/>
      <c r="BD68" s="232"/>
      <c r="BE68" s="232"/>
      <c r="BF68" s="232"/>
      <c r="BG68" s="232"/>
      <c r="BH68" s="232"/>
      <c r="BI68" s="232"/>
      <c r="BJ68" s="232"/>
      <c r="BK68" s="232"/>
      <c r="BL68" s="232"/>
      <c r="BM68" s="232"/>
      <c r="BN68" s="232"/>
      <c r="BO68" s="232"/>
      <c r="BP68" s="232"/>
      <c r="BQ68" s="232"/>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row>
    <row r="69" spans="1:255" s="80" customFormat="1" ht="14.25" customHeight="1">
      <c r="A69" s="73"/>
      <c r="B69" s="196" t="s">
        <v>31</v>
      </c>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M69" s="196"/>
      <c r="AN69" s="196"/>
      <c r="AO69" s="196"/>
      <c r="AP69" s="196"/>
      <c r="AQ69" s="196"/>
      <c r="AR69" s="196"/>
      <c r="AS69" s="196"/>
      <c r="AT69" s="196"/>
      <c r="AU69" s="196"/>
      <c r="AV69" s="196"/>
      <c r="AW69" s="196"/>
      <c r="AX69" s="196"/>
      <c r="AY69" s="196"/>
      <c r="AZ69" s="196"/>
      <c r="BA69" s="196"/>
      <c r="BB69" s="196"/>
      <c r="BC69" s="196"/>
      <c r="BD69" s="196"/>
      <c r="BE69" s="196"/>
      <c r="BF69" s="196"/>
      <c r="BG69" s="196"/>
      <c r="BH69" s="196"/>
      <c r="BI69" s="196"/>
      <c r="BJ69" s="196"/>
      <c r="BK69" s="196"/>
      <c r="BL69" s="196"/>
      <c r="BM69" s="196"/>
      <c r="BN69" s="196"/>
      <c r="BO69" s="196"/>
      <c r="BP69" s="196"/>
      <c r="BQ69" s="196"/>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c r="HR69" s="73"/>
      <c r="HS69" s="73"/>
      <c r="HT69" s="73"/>
      <c r="HU69" s="73"/>
      <c r="HV69" s="73"/>
      <c r="HW69" s="73"/>
      <c r="HX69" s="73"/>
      <c r="HY69" s="73"/>
      <c r="HZ69" s="73"/>
      <c r="IA69" s="73"/>
      <c r="IB69" s="73"/>
      <c r="IC69" s="73"/>
      <c r="ID69" s="73"/>
      <c r="IE69" s="73"/>
      <c r="IF69" s="73"/>
      <c r="IG69" s="73"/>
      <c r="IH69" s="73"/>
      <c r="II69" s="73"/>
      <c r="IJ69" s="73"/>
      <c r="IK69" s="73"/>
      <c r="IL69" s="73"/>
      <c r="IM69" s="73"/>
      <c r="IN69" s="73"/>
      <c r="IO69" s="73"/>
      <c r="IP69" s="73"/>
      <c r="IQ69" s="73"/>
      <c r="IR69" s="73"/>
      <c r="IS69" s="73"/>
      <c r="IT69" s="73"/>
      <c r="IU69" s="73"/>
    </row>
    <row r="70" spans="1:255" s="80" customFormat="1" ht="13.5" customHeight="1">
      <c r="A70" s="73"/>
      <c r="B70" s="196" t="s">
        <v>32</v>
      </c>
      <c r="C70" s="196"/>
      <c r="D70" s="196"/>
      <c r="E70" s="196"/>
      <c r="F70" s="196"/>
      <c r="G70" s="196"/>
      <c r="H70" s="196"/>
      <c r="I70" s="196"/>
      <c r="J70" s="196"/>
      <c r="K70" s="196"/>
      <c r="L70" s="196"/>
      <c r="M70" s="196"/>
      <c r="N70" s="196"/>
      <c r="O70" s="196"/>
      <c r="P70" s="196"/>
      <c r="Q70" s="196"/>
      <c r="R70" s="196"/>
      <c r="S70" s="196"/>
      <c r="T70" s="196"/>
      <c r="U70" s="196"/>
      <c r="V70" s="196"/>
      <c r="W70" s="196"/>
      <c r="X70" s="196"/>
      <c r="Y70" s="196" t="s">
        <v>33</v>
      </c>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t="s">
        <v>34</v>
      </c>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6"/>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c r="IK70" s="73"/>
      <c r="IL70" s="73"/>
      <c r="IM70" s="73"/>
      <c r="IN70" s="73"/>
      <c r="IO70" s="73"/>
      <c r="IP70" s="73"/>
      <c r="IQ70" s="73"/>
      <c r="IR70" s="73"/>
      <c r="IS70" s="73"/>
      <c r="IT70" s="73"/>
      <c r="IU70" s="73"/>
    </row>
    <row r="71" spans="1:255" ht="13.5" customHeight="1">
      <c r="A71"/>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row>
    <row r="72" spans="1:255" ht="13.5" customHeight="1">
      <c r="A72"/>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row>
    <row r="73" spans="1:255" ht="13.5" customHeight="1">
      <c r="A73"/>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row>
    <row r="74" spans="1:255" ht="13.5" customHeight="1">
      <c r="A74"/>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0"/>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row>
    <row r="75" spans="1:255" ht="13.5" customHeight="1">
      <c r="A75"/>
      <c r="B75" s="196" t="s">
        <v>35</v>
      </c>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6"/>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row>
    <row r="76" spans="1:255" ht="23.25" customHeight="1">
      <c r="A76"/>
      <c r="B76" s="196" t="s">
        <v>32</v>
      </c>
      <c r="C76" s="196"/>
      <c r="D76" s="196"/>
      <c r="E76" s="196"/>
      <c r="F76" s="196"/>
      <c r="G76" s="196"/>
      <c r="H76" s="196"/>
      <c r="I76" s="196"/>
      <c r="J76" s="196"/>
      <c r="K76" s="196"/>
      <c r="L76" s="196"/>
      <c r="M76" s="196"/>
      <c r="N76" s="196"/>
      <c r="O76" s="196"/>
      <c r="P76" s="196" t="s">
        <v>34</v>
      </c>
      <c r="Q76" s="196"/>
      <c r="R76" s="196"/>
      <c r="S76" s="196"/>
      <c r="T76" s="196"/>
      <c r="U76" s="196"/>
      <c r="V76" s="196"/>
      <c r="W76" s="196"/>
      <c r="X76" s="196"/>
      <c r="Y76" s="196"/>
      <c r="Z76" s="196"/>
      <c r="AA76" s="196"/>
      <c r="AB76" s="196" t="s">
        <v>33</v>
      </c>
      <c r="AC76" s="196"/>
      <c r="AD76" s="196"/>
      <c r="AE76" s="196"/>
      <c r="AF76" s="196"/>
      <c r="AG76" s="196"/>
      <c r="AH76" s="196"/>
      <c r="AI76" s="196"/>
      <c r="AJ76" s="196"/>
      <c r="AK76" s="196"/>
      <c r="AL76" s="196"/>
      <c r="AM76" s="196"/>
      <c r="AN76" s="196"/>
      <c r="AO76" s="196"/>
      <c r="AP76" s="196"/>
      <c r="AQ76" s="196"/>
      <c r="AR76" s="196" t="s">
        <v>36</v>
      </c>
      <c r="AS76" s="196"/>
      <c r="AT76" s="196"/>
      <c r="AU76" s="196"/>
      <c r="AV76" s="196"/>
      <c r="AW76" s="196"/>
      <c r="AX76" s="196"/>
      <c r="AY76" s="196"/>
      <c r="AZ76" s="196"/>
      <c r="BA76" s="196"/>
      <c r="BB76" s="196"/>
      <c r="BC76" s="231" t="s">
        <v>37</v>
      </c>
      <c r="BD76" s="231"/>
      <c r="BE76" s="231"/>
      <c r="BF76" s="231"/>
      <c r="BG76" s="231"/>
      <c r="BH76" s="231"/>
      <c r="BI76" s="231"/>
      <c r="BJ76" s="231"/>
      <c r="BK76" s="231"/>
      <c r="BL76" s="231"/>
      <c r="BM76" s="231"/>
      <c r="BN76" s="231"/>
      <c r="BO76" s="231"/>
      <c r="BP76" s="231"/>
      <c r="BQ76" s="231"/>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row>
    <row r="77" spans="1:255" ht="13.5" customHeight="1">
      <c r="A77"/>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8"/>
      <c r="BD77" s="228"/>
      <c r="BE77" s="228"/>
      <c r="BF77" s="228"/>
      <c r="BG77" s="228"/>
      <c r="BH77" s="228"/>
      <c r="BI77" s="228"/>
      <c r="BJ77" s="228"/>
      <c r="BK77" s="228"/>
      <c r="BL77" s="228"/>
      <c r="BM77" s="228"/>
      <c r="BN77" s="228"/>
      <c r="BO77" s="228"/>
      <c r="BP77" s="228"/>
      <c r="BQ77" s="228"/>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row>
    <row r="78" spans="1:255" ht="13.5" customHeight="1">
      <c r="A78"/>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8"/>
      <c r="BD78" s="228"/>
      <c r="BE78" s="228"/>
      <c r="BF78" s="228"/>
      <c r="BG78" s="228"/>
      <c r="BH78" s="228"/>
      <c r="BI78" s="228"/>
      <c r="BJ78" s="228"/>
      <c r="BK78" s="228"/>
      <c r="BL78" s="228"/>
      <c r="BM78" s="228"/>
      <c r="BN78" s="228"/>
      <c r="BO78" s="228"/>
      <c r="BP78" s="228"/>
      <c r="BQ78" s="22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row>
    <row r="79" spans="1:255" ht="13.5" customHeight="1">
      <c r="A79"/>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8"/>
      <c r="BD79" s="228"/>
      <c r="BE79" s="228"/>
      <c r="BF79" s="228"/>
      <c r="BG79" s="228"/>
      <c r="BH79" s="228"/>
      <c r="BI79" s="228"/>
      <c r="BJ79" s="228"/>
      <c r="BK79" s="228"/>
      <c r="BL79" s="228"/>
      <c r="BM79" s="228"/>
      <c r="BN79" s="228"/>
      <c r="BO79" s="228"/>
      <c r="BP79" s="228"/>
      <c r="BQ79" s="228"/>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row>
    <row r="80" spans="1:255" ht="13.5" customHeight="1">
      <c r="A80"/>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8"/>
      <c r="BD80" s="228"/>
      <c r="BE80" s="228"/>
      <c r="BF80" s="228"/>
      <c r="BG80" s="228"/>
      <c r="BH80" s="228"/>
      <c r="BI80" s="228"/>
      <c r="BJ80" s="228"/>
      <c r="BK80" s="228"/>
      <c r="BL80" s="228"/>
      <c r="BM80" s="228"/>
      <c r="BN80" s="228"/>
      <c r="BO80" s="228"/>
      <c r="BP80" s="228"/>
      <c r="BQ80" s="228"/>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ht="13.5" customHeight="1">
      <c r="A81"/>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8"/>
      <c r="BD81" s="228"/>
      <c r="BE81" s="228"/>
      <c r="BF81" s="228"/>
      <c r="BG81" s="228"/>
      <c r="BH81" s="228"/>
      <c r="BI81" s="228"/>
      <c r="BJ81" s="228"/>
      <c r="BK81" s="228"/>
      <c r="BL81" s="228"/>
      <c r="BM81" s="228"/>
      <c r="BN81" s="228"/>
      <c r="BO81" s="228"/>
      <c r="BP81" s="228"/>
      <c r="BQ81" s="228"/>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ht="13.5" customHeight="1">
      <c r="A82"/>
      <c r="B82" s="229" t="s">
        <v>38</v>
      </c>
      <c r="C82" s="229"/>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29"/>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ht="13.5" customHeight="1">
      <c r="A83"/>
      <c r="B83" s="221" t="s">
        <v>39</v>
      </c>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07" t="s">
        <v>0</v>
      </c>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07"/>
      <c r="BN83" s="207"/>
      <c r="BO83" s="207"/>
      <c r="BP83" s="207"/>
      <c r="BQ83" s="207"/>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ht="13.5" customHeight="1">
      <c r="A84"/>
      <c r="B84" s="221" t="s">
        <v>40</v>
      </c>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07" t="s">
        <v>0</v>
      </c>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207"/>
      <c r="BL84" s="207"/>
      <c r="BM84" s="207"/>
      <c r="BN84" s="207"/>
      <c r="BO84" s="207"/>
      <c r="BP84" s="207"/>
      <c r="BQ84" s="207"/>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ht="13.5" customHeight="1">
      <c r="A85"/>
      <c r="B85" s="221" t="s">
        <v>8</v>
      </c>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07" t="s">
        <v>0</v>
      </c>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c r="BF85" s="207"/>
      <c r="BG85" s="207"/>
      <c r="BH85" s="207"/>
      <c r="BI85" s="207"/>
      <c r="BJ85" s="207"/>
      <c r="BK85" s="207"/>
      <c r="BL85" s="207"/>
      <c r="BM85" s="207"/>
      <c r="BN85" s="207"/>
      <c r="BO85" s="207"/>
      <c r="BP85" s="207"/>
      <c r="BQ85" s="207"/>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ht="13.5" customHeight="1">
      <c r="A86"/>
      <c r="B86" s="221" t="s">
        <v>41</v>
      </c>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7"/>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5" ht="24" customHeight="1">
      <c r="A87"/>
      <c r="B87" s="221" t="s">
        <v>42</v>
      </c>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07"/>
      <c r="AA87" s="207"/>
      <c r="AB87" s="207"/>
      <c r="AC87" s="207"/>
      <c r="AD87" s="207"/>
      <c r="AE87" s="207"/>
      <c r="AF87" s="207"/>
      <c r="AG87" s="207"/>
      <c r="AH87" s="207"/>
      <c r="AI87" s="207"/>
      <c r="AJ87" s="207"/>
      <c r="AK87" s="207"/>
      <c r="AL87" s="207"/>
      <c r="AM87" s="207"/>
      <c r="AN87" s="207"/>
      <c r="AO87" s="207"/>
      <c r="AP87" s="207"/>
      <c r="AQ87" s="207"/>
      <c r="AR87" s="207"/>
      <c r="AS87" s="207"/>
      <c r="AT87" s="207"/>
      <c r="AU87" s="207"/>
      <c r="AV87" s="207"/>
      <c r="AW87" s="207"/>
      <c r="AX87" s="207"/>
      <c r="AY87" s="207"/>
      <c r="AZ87" s="207"/>
      <c r="BA87" s="207"/>
      <c r="BB87" s="207"/>
      <c r="BC87" s="207"/>
      <c r="BD87" s="207"/>
      <c r="BE87" s="207"/>
      <c r="BF87" s="207"/>
      <c r="BG87" s="207"/>
      <c r="BH87" s="207"/>
      <c r="BI87" s="207"/>
      <c r="BJ87" s="207"/>
      <c r="BK87" s="207"/>
      <c r="BL87" s="207"/>
      <c r="BM87" s="207"/>
      <c r="BN87" s="207"/>
      <c r="BO87" s="207"/>
      <c r="BP87" s="207"/>
      <c r="BQ87" s="20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row>
    <row r="88" spans="1:255" ht="6" customHeight="1" thickBot="1">
      <c r="A88"/>
      <c r="B88" s="225" t="s">
        <v>43</v>
      </c>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6"/>
      <c r="AA88" s="226"/>
      <c r="AB88" s="226"/>
      <c r="AC88" s="226"/>
      <c r="AD88" s="226"/>
      <c r="AE88" s="226"/>
      <c r="AF88" s="226"/>
      <c r="AG88" s="226"/>
      <c r="AH88" s="226"/>
      <c r="AI88" s="226"/>
      <c r="AJ88" s="226"/>
      <c r="AK88" s="226"/>
      <c r="AL88" s="226"/>
      <c r="AM88" s="226"/>
      <c r="AN88" s="226"/>
      <c r="AO88" s="226"/>
      <c r="AP88" s="226"/>
      <c r="AQ88" s="226"/>
      <c r="AR88" s="226"/>
      <c r="AS88" s="226"/>
      <c r="AT88" s="226"/>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6"/>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row>
    <row r="89" spans="1:255" ht="13.5" customHeight="1" thickBot="1" thickTop="1">
      <c r="A89"/>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169" t="s">
        <v>3</v>
      </c>
      <c r="AA89" s="169"/>
      <c r="AB89" s="169"/>
      <c r="AC89" s="216" t="s">
        <v>44</v>
      </c>
      <c r="AD89" s="216"/>
      <c r="AE89" s="216"/>
      <c r="AF89" s="216"/>
      <c r="AG89" s="216"/>
      <c r="AH89" s="216"/>
      <c r="AI89" s="216"/>
      <c r="AJ89" s="216"/>
      <c r="AK89" s="216"/>
      <c r="AL89" s="216"/>
      <c r="AM89" s="216"/>
      <c r="AN89" s="216"/>
      <c r="AO89" s="216"/>
      <c r="AP89" s="216"/>
      <c r="AQ89" s="216"/>
      <c r="AR89" s="216"/>
      <c r="AS89" s="216"/>
      <c r="AT89" s="216"/>
      <c r="AU89" s="216"/>
      <c r="AV89" s="169" t="s">
        <v>0</v>
      </c>
      <c r="AW89" s="169"/>
      <c r="AX89" s="169"/>
      <c r="AY89" s="217" t="s">
        <v>45</v>
      </c>
      <c r="AZ89" s="217"/>
      <c r="BA89" s="217"/>
      <c r="BB89" s="217"/>
      <c r="BC89" s="217"/>
      <c r="BD89" s="217"/>
      <c r="BE89" s="217"/>
      <c r="BF89" s="217"/>
      <c r="BG89" s="217"/>
      <c r="BH89" s="217"/>
      <c r="BI89" s="217"/>
      <c r="BJ89" s="217"/>
      <c r="BK89" s="217"/>
      <c r="BL89" s="217"/>
      <c r="BM89" s="217"/>
      <c r="BN89" s="217"/>
      <c r="BO89" s="217"/>
      <c r="BP89" s="217"/>
      <c r="BQ89" s="217"/>
      <c r="BR89"/>
      <c r="BS89"/>
      <c r="BT89"/>
      <c r="BU89"/>
      <c r="BV89"/>
      <c r="BW89"/>
      <c r="BX89"/>
      <c r="BY89"/>
      <c r="BZ89"/>
      <c r="CA89"/>
      <c r="CB89"/>
      <c r="CC89"/>
      <c r="CD89"/>
      <c r="CE89"/>
      <c r="CF89"/>
      <c r="CG89"/>
      <c r="CH89"/>
      <c r="CI89"/>
      <c r="CJ89"/>
      <c r="CK89"/>
      <c r="CL89"/>
      <c r="CM89"/>
      <c r="CN89"/>
      <c r="CO89"/>
      <c r="CP89"/>
      <c r="CQ89"/>
      <c r="CR89"/>
      <c r="CS89"/>
      <c r="CT89"/>
      <c r="CU89"/>
      <c r="CV89"/>
      <c r="CW89"/>
      <c r="CX89" s="1" t="s">
        <v>0</v>
      </c>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row>
    <row r="90" spans="1:255" ht="3.75" customHeight="1" thickTop="1">
      <c r="A90"/>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18" t="s">
        <v>0</v>
      </c>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row>
    <row r="91" spans="1:255" ht="13.5" customHeight="1">
      <c r="A91"/>
      <c r="B91" s="214" t="s">
        <v>46</v>
      </c>
      <c r="C91" s="214"/>
      <c r="D91" s="214"/>
      <c r="E91" s="214"/>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c r="BS91"/>
      <c r="BT91"/>
      <c r="BU91"/>
      <c r="BV91"/>
      <c r="BW91"/>
      <c r="BX91"/>
      <c r="BY91"/>
      <c r="BZ91"/>
      <c r="CA91"/>
      <c r="CB91"/>
      <c r="CC91"/>
      <c r="CD91"/>
      <c r="CE91"/>
      <c r="CF91"/>
      <c r="CG91"/>
      <c r="CH91"/>
      <c r="CI91"/>
      <c r="CJ91"/>
      <c r="CK91"/>
      <c r="CL91"/>
      <c r="CM91"/>
      <c r="CN91"/>
      <c r="CO91"/>
      <c r="CP91"/>
      <c r="CQ91"/>
      <c r="CR91"/>
      <c r="CS91"/>
      <c r="CT91"/>
      <c r="CU91"/>
      <c r="CV91"/>
      <c r="CW91"/>
      <c r="CX91" s="1" t="s">
        <v>0</v>
      </c>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row>
    <row r="92" spans="1:255" ht="13.5" customHeight="1">
      <c r="A92"/>
      <c r="B92" s="222" t="s">
        <v>47</v>
      </c>
      <c r="C92" s="223"/>
      <c r="D92" s="223"/>
      <c r="E92" s="223"/>
      <c r="F92" s="223"/>
      <c r="G92" s="223"/>
      <c r="H92" s="223"/>
      <c r="I92" s="223"/>
      <c r="J92" s="223"/>
      <c r="K92" s="223"/>
      <c r="L92" s="223"/>
      <c r="M92" s="223"/>
      <c r="N92" s="223"/>
      <c r="O92" s="223"/>
      <c r="P92" s="223"/>
      <c r="Q92" s="223"/>
      <c r="R92" s="223"/>
      <c r="S92" s="223"/>
      <c r="T92" s="223"/>
      <c r="U92" s="223"/>
      <c r="V92" s="223"/>
      <c r="W92" s="223"/>
      <c r="X92" s="223"/>
      <c r="Y92" s="224"/>
      <c r="Z92" s="207" t="s">
        <v>0</v>
      </c>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c r="BF92" s="207"/>
      <c r="BG92" s="207"/>
      <c r="BH92" s="207"/>
      <c r="BI92" s="207"/>
      <c r="BJ92" s="207"/>
      <c r="BK92" s="207"/>
      <c r="BL92" s="207"/>
      <c r="BM92" s="207"/>
      <c r="BN92" s="207"/>
      <c r="BO92" s="207"/>
      <c r="BP92" s="207"/>
      <c r="BQ92" s="207"/>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row>
    <row r="93" spans="1:255" ht="13.5" customHeight="1">
      <c r="A93"/>
      <c r="B93" s="206" t="s">
        <v>48</v>
      </c>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20" t="s">
        <v>0</v>
      </c>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row>
    <row r="94" spans="1:255" ht="13.5" customHeight="1">
      <c r="A94"/>
      <c r="B94" s="206" t="s">
        <v>49</v>
      </c>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20" t="s">
        <v>0</v>
      </c>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0"/>
      <c r="BJ94" s="220"/>
      <c r="BK94" s="220"/>
      <c r="BL94" s="220"/>
      <c r="BM94" s="220"/>
      <c r="BN94" s="220"/>
      <c r="BO94" s="220"/>
      <c r="BP94" s="220"/>
      <c r="BQ94" s="220"/>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row>
    <row r="95" spans="1:255" ht="34.5" customHeight="1">
      <c r="A95"/>
      <c r="B95" s="196" t="s">
        <v>50</v>
      </c>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row>
    <row r="96" spans="1:255" ht="13.5" customHeight="1">
      <c r="A96"/>
      <c r="B96" s="206" t="s">
        <v>51</v>
      </c>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19" t="s">
        <v>52</v>
      </c>
      <c r="AA96" s="219"/>
      <c r="AB96" s="219"/>
      <c r="AC96" s="219"/>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row>
    <row r="97" spans="1:255" ht="13.5" customHeight="1">
      <c r="A97"/>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19" t="s">
        <v>53</v>
      </c>
      <c r="AA97" s="219"/>
      <c r="AB97" s="219"/>
      <c r="AC97" s="219"/>
      <c r="AD97" s="219"/>
      <c r="AE97" s="219"/>
      <c r="AF97" s="219"/>
      <c r="AG97" s="219"/>
      <c r="AH97" s="219"/>
      <c r="AI97" s="219"/>
      <c r="AJ97" s="219"/>
      <c r="AK97" s="219"/>
      <c r="AL97" s="219"/>
      <c r="AM97" s="219"/>
      <c r="AN97" s="219"/>
      <c r="AO97" s="220" t="s">
        <v>0</v>
      </c>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c r="BN97" s="220"/>
      <c r="BO97" s="220"/>
      <c r="BP97" s="220"/>
      <c r="BQ97" s="220"/>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row>
    <row r="98" spans="1:255" ht="13.5" customHeight="1">
      <c r="A98"/>
      <c r="B98" s="213" t="s">
        <v>54</v>
      </c>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c r="BF98" s="207"/>
      <c r="BG98" s="207"/>
      <c r="BH98" s="207"/>
      <c r="BI98" s="207"/>
      <c r="BJ98" s="207"/>
      <c r="BK98" s="207"/>
      <c r="BL98" s="207"/>
      <c r="BM98" s="207"/>
      <c r="BN98" s="207"/>
      <c r="BO98" s="207"/>
      <c r="BP98" s="207"/>
      <c r="BQ98" s="207"/>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row>
    <row r="99" spans="1:255" ht="13.5" customHeight="1">
      <c r="A99"/>
      <c r="B99" s="206" t="s">
        <v>55</v>
      </c>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row>
    <row r="100" spans="1:255" ht="12.75" customHeight="1">
      <c r="A100"/>
      <c r="B100" s="214" t="s">
        <v>56</v>
      </c>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215" t="s">
        <v>57</v>
      </c>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5"/>
      <c r="BA100" s="215"/>
      <c r="BB100" s="215"/>
      <c r="BC100" s="215"/>
      <c r="BD100" s="215"/>
      <c r="BE100" s="215"/>
      <c r="BF100" s="215"/>
      <c r="BG100" s="215"/>
      <c r="BH100" s="215"/>
      <c r="BI100" s="215"/>
      <c r="BJ100" s="215"/>
      <c r="BK100" s="215"/>
      <c r="BL100" s="215"/>
      <c r="BM100" s="215" t="s">
        <v>58</v>
      </c>
      <c r="BN100" s="215"/>
      <c r="BO100" s="215"/>
      <c r="BP100" s="215"/>
      <c r="BQ100" s="215"/>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row>
    <row r="101" spans="1:255" ht="12.75" customHeight="1">
      <c r="A101"/>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row>
    <row r="102" spans="1:255" ht="12.75" customHeight="1">
      <c r="A102"/>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row>
    <row r="103" spans="1:255" ht="12.75" customHeight="1">
      <c r="A103"/>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row>
    <row r="104" spans="1:255" ht="53.25" customHeight="1">
      <c r="A104"/>
      <c r="B104" s="206" t="s">
        <v>59</v>
      </c>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row>
    <row r="105" spans="1:255" ht="26.25" customHeight="1">
      <c r="A105"/>
      <c r="B105" s="206" t="s">
        <v>60</v>
      </c>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row>
    <row r="106" spans="1:255" ht="13.5" customHeight="1">
      <c r="A106"/>
      <c r="B106" s="206" t="s">
        <v>61</v>
      </c>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row>
    <row r="107" spans="1:255" ht="42.75" customHeight="1">
      <c r="A107"/>
      <c r="B107" s="206" t="s">
        <v>62</v>
      </c>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7"/>
      <c r="BN107" s="207"/>
      <c r="BO107" s="207"/>
      <c r="BP107" s="207"/>
      <c r="BQ107" s="2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row>
    <row r="108" spans="1:255" ht="13.5" customHeight="1">
      <c r="A108"/>
      <c r="B108" s="196" t="s">
        <v>63</v>
      </c>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row>
    <row r="109" spans="1:255" ht="19.5" customHeight="1">
      <c r="A109"/>
      <c r="B109" s="206" t="s">
        <v>64</v>
      </c>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c r="BF109" s="207"/>
      <c r="BG109" s="207"/>
      <c r="BH109" s="207"/>
      <c r="BI109" s="207"/>
      <c r="BJ109" s="207"/>
      <c r="BK109" s="207"/>
      <c r="BL109" s="207"/>
      <c r="BM109" s="207"/>
      <c r="BN109" s="207"/>
      <c r="BO109" s="207"/>
      <c r="BP109" s="207"/>
      <c r="BQ109" s="207"/>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row>
    <row r="110" spans="1:255" ht="21" customHeight="1">
      <c r="A110"/>
      <c r="B110" s="206" t="s">
        <v>409</v>
      </c>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c r="BF110" s="207"/>
      <c r="BG110" s="207"/>
      <c r="BH110" s="207"/>
      <c r="BI110" s="207"/>
      <c r="BJ110" s="207"/>
      <c r="BK110" s="207"/>
      <c r="BL110" s="207"/>
      <c r="BM110" s="207"/>
      <c r="BN110" s="207"/>
      <c r="BO110" s="207"/>
      <c r="BP110" s="207"/>
      <c r="BQ110" s="207"/>
      <c r="BR110" s="3" t="s">
        <v>65</v>
      </c>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row>
    <row r="111" spans="1:255" ht="13.5" customHeight="1">
      <c r="A111"/>
      <c r="B111" s="208" t="s">
        <v>66</v>
      </c>
      <c r="C111" s="208" t="s">
        <v>67</v>
      </c>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c r="BE111" s="208"/>
      <c r="BF111" s="208"/>
      <c r="BG111" s="208"/>
      <c r="BH111" s="208"/>
      <c r="BI111" s="208"/>
      <c r="BJ111" s="208"/>
      <c r="BK111" s="208"/>
      <c r="BL111" s="208"/>
      <c r="BM111" s="208"/>
      <c r="BN111" s="208"/>
      <c r="BO111" s="208"/>
      <c r="BP111" s="208"/>
      <c r="BQ111" s="208"/>
      <c r="BR111" s="1" t="s">
        <v>68</v>
      </c>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row>
    <row r="112" spans="1:255" ht="13.5" customHeight="1">
      <c r="A112"/>
      <c r="B112" s="209" t="s">
        <v>69</v>
      </c>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10">
        <v>15600000</v>
      </c>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c r="BM112" s="210"/>
      <c r="BN112" s="210"/>
      <c r="BO112" s="210"/>
      <c r="BP112" s="210"/>
      <c r="BQ112" s="210"/>
      <c r="BR112" s="211">
        <v>780000000</v>
      </c>
      <c r="BS112" s="211"/>
      <c r="BT112" s="211"/>
      <c r="BU112" s="211"/>
      <c r="BV112" s="211"/>
      <c r="BW112" s="211"/>
      <c r="BX112" s="211"/>
      <c r="BY112" s="211"/>
      <c r="BZ112" s="211"/>
      <c r="CA112" s="211"/>
      <c r="CB112" s="211"/>
      <c r="CC112"/>
      <c r="CD112" s="1" t="s">
        <v>70</v>
      </c>
      <c r="CE112"/>
      <c r="CF112"/>
      <c r="CG112"/>
      <c r="CH112"/>
      <c r="CI112"/>
      <c r="CJ112"/>
      <c r="CK112"/>
      <c r="CL112"/>
      <c r="CM112"/>
      <c r="CN112"/>
      <c r="CO112"/>
      <c r="CP112"/>
      <c r="CQ112" s="202">
        <f>IF(BR112&gt;1000000000,(BR112-1000000000)*0.01+20000000,IF(BR112&gt;300000000,(BR112-300000000)*0.02+6000000,(BR112-100000000)*0.03))</f>
        <v>15600000</v>
      </c>
      <c r="CR112" s="202"/>
      <c r="CS112" s="202"/>
      <c r="CT112" s="202"/>
      <c r="CU112" s="202"/>
      <c r="CV112" s="202"/>
      <c r="CW112" s="202"/>
      <c r="CX112" s="20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row>
    <row r="113" spans="1:255" ht="13.5" customHeight="1">
      <c r="A113"/>
      <c r="B113" s="198" t="s">
        <v>71</v>
      </c>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203" t="s">
        <v>72</v>
      </c>
      <c r="AA113" s="203"/>
      <c r="AB113" s="204">
        <v>42930</v>
      </c>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c r="BS113"/>
      <c r="BT113"/>
      <c r="BU113"/>
      <c r="BV113"/>
      <c r="BW113"/>
      <c r="BX113"/>
      <c r="BY113"/>
      <c r="BZ113"/>
      <c r="CA113"/>
      <c r="CB113"/>
      <c r="CC113"/>
      <c r="CD113"/>
      <c r="CE113"/>
      <c r="CF113"/>
      <c r="CG113"/>
      <c r="CH113"/>
      <c r="CI113"/>
      <c r="CJ113"/>
      <c r="CK113"/>
      <c r="CL113"/>
      <c r="CM113"/>
      <c r="CN113"/>
      <c r="CO113"/>
      <c r="CP113"/>
      <c r="CQ113" s="1">
        <f>IF(BR112&gt;300000000,(BR112-300000000)*0.02+6000000,(BR112-100000000)*0.03)</f>
        <v>15600000</v>
      </c>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row>
    <row r="114" spans="1:255" ht="13.5" customHeight="1">
      <c r="A114"/>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205" t="s">
        <v>73</v>
      </c>
      <c r="AA114" s="205"/>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row>
    <row r="115" spans="1:255" s="80" customFormat="1" ht="14.25" customHeight="1">
      <c r="A115" s="73"/>
      <c r="B115" s="198" t="s">
        <v>74</v>
      </c>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c r="FD115" s="73"/>
      <c r="FE115" s="73"/>
      <c r="FF115" s="73"/>
      <c r="FG115" s="73"/>
      <c r="FH115" s="73"/>
      <c r="FI115" s="73"/>
      <c r="FJ115" s="73"/>
      <c r="FK115" s="73"/>
      <c r="FL115" s="73"/>
      <c r="FM115" s="73"/>
      <c r="FN115" s="73"/>
      <c r="FO115" s="73"/>
      <c r="FP115" s="73"/>
      <c r="FQ115" s="73"/>
      <c r="FR115" s="73"/>
      <c r="FS115" s="73"/>
      <c r="FT115" s="73"/>
      <c r="FU115" s="73"/>
      <c r="FV115" s="73"/>
      <c r="FW115" s="73"/>
      <c r="FX115" s="73"/>
      <c r="FY115" s="73"/>
      <c r="FZ115" s="73"/>
      <c r="GA115" s="73"/>
      <c r="GB115" s="73"/>
      <c r="GC115" s="73"/>
      <c r="GD115" s="73"/>
      <c r="GE115" s="73"/>
      <c r="GF115" s="73"/>
      <c r="GG115" s="73"/>
      <c r="GH115" s="73"/>
      <c r="GI115" s="73"/>
      <c r="GJ115" s="73"/>
      <c r="GK115" s="73"/>
      <c r="GL115" s="73"/>
      <c r="GM115" s="73"/>
      <c r="GN115" s="73"/>
      <c r="GO115" s="73"/>
      <c r="GP115" s="73"/>
      <c r="GQ115" s="73"/>
      <c r="GR115" s="73"/>
      <c r="GS115" s="73"/>
      <c r="GT115" s="73"/>
      <c r="GU115" s="73"/>
      <c r="GV115" s="73"/>
      <c r="GW115" s="73"/>
      <c r="GX115" s="73"/>
      <c r="GY115" s="73"/>
      <c r="GZ115" s="73"/>
      <c r="HA115" s="73"/>
      <c r="HB115" s="73"/>
      <c r="HC115" s="73"/>
      <c r="HD115" s="73"/>
      <c r="HE115" s="73"/>
      <c r="HF115" s="73"/>
      <c r="HG115" s="73"/>
      <c r="HH115" s="73"/>
      <c r="HI115" s="73"/>
      <c r="HJ115" s="73"/>
      <c r="HK115" s="73"/>
      <c r="HL115" s="73"/>
      <c r="HM115" s="73"/>
      <c r="HN115" s="73"/>
      <c r="HO115" s="73"/>
      <c r="HP115" s="73"/>
      <c r="HQ115" s="73"/>
      <c r="HR115" s="73"/>
      <c r="HS115" s="73"/>
      <c r="HT115" s="73"/>
      <c r="HU115" s="73"/>
      <c r="HV115" s="73"/>
      <c r="HW115" s="73"/>
      <c r="HX115" s="73"/>
      <c r="HY115" s="73"/>
      <c r="HZ115" s="73"/>
      <c r="IA115" s="73"/>
      <c r="IB115" s="73"/>
      <c r="IC115" s="73"/>
      <c r="ID115" s="73"/>
      <c r="IE115" s="73"/>
      <c r="IF115" s="73"/>
      <c r="IG115" s="73"/>
      <c r="IH115" s="73"/>
      <c r="II115" s="73"/>
      <c r="IJ115" s="73"/>
      <c r="IK115" s="73"/>
      <c r="IL115" s="73"/>
      <c r="IM115" s="73"/>
      <c r="IN115" s="73"/>
      <c r="IO115" s="73"/>
      <c r="IP115" s="73"/>
      <c r="IQ115" s="73"/>
      <c r="IR115" s="73"/>
      <c r="IS115" s="73"/>
      <c r="IT115" s="73"/>
      <c r="IU115" s="73"/>
    </row>
    <row r="116" spans="2:69" s="93" customFormat="1" ht="3.75" customHeight="1" thickBot="1">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row>
    <row r="117" spans="1:255" ht="14.25" customHeight="1" thickBot="1" thickTop="1">
      <c r="A117"/>
      <c r="B117" s="200"/>
      <c r="C117" s="200"/>
      <c r="D117" s="200"/>
      <c r="E117" s="169" t="s">
        <v>3</v>
      </c>
      <c r="F117" s="169"/>
      <c r="G117" s="169"/>
      <c r="H117" s="88" t="s">
        <v>75</v>
      </c>
      <c r="I117" s="89"/>
      <c r="J117" s="89"/>
      <c r="K117" s="89"/>
      <c r="L117" s="89"/>
      <c r="M117" s="89"/>
      <c r="N117" s="89"/>
      <c r="O117" s="89"/>
      <c r="P117" s="89"/>
      <c r="Q117" s="89"/>
      <c r="R117" s="89"/>
      <c r="S117" s="89"/>
      <c r="T117" s="89"/>
      <c r="U117" s="89"/>
      <c r="V117" s="89"/>
      <c r="W117" s="89"/>
      <c r="X117" s="89"/>
      <c r="Y117" s="89"/>
      <c r="Z117" s="89"/>
      <c r="AA117" s="89"/>
      <c r="AB117" s="89"/>
      <c r="AC117" s="89"/>
      <c r="AD117" s="89"/>
      <c r="AE117" s="90"/>
      <c r="AF117" s="169"/>
      <c r="AG117" s="169"/>
      <c r="AH117" s="169"/>
      <c r="AI117" s="85" t="s">
        <v>76</v>
      </c>
      <c r="AJ117" s="85"/>
      <c r="AK117" s="85"/>
      <c r="AL117" s="85"/>
      <c r="AM117" s="85"/>
      <c r="AN117" s="85"/>
      <c r="AO117" s="85"/>
      <c r="AP117" s="85"/>
      <c r="AQ117" s="85"/>
      <c r="AR117" s="85"/>
      <c r="AS117" s="85"/>
      <c r="AT117" s="85"/>
      <c r="AU117" s="85"/>
      <c r="AV117" s="85"/>
      <c r="AW117" s="85"/>
      <c r="AX117" s="85"/>
      <c r="AY117" s="85"/>
      <c r="AZ117" s="85"/>
      <c r="BA117" s="85"/>
      <c r="BB117" s="91"/>
      <c r="BC117" s="91"/>
      <c r="BD117" s="91"/>
      <c r="BE117" s="91"/>
      <c r="BF117" s="91"/>
      <c r="BG117" s="91"/>
      <c r="BH117" s="91"/>
      <c r="BI117" s="91"/>
      <c r="BJ117" s="91"/>
      <c r="BK117" s="91"/>
      <c r="BL117" s="91"/>
      <c r="BM117" s="91"/>
      <c r="BN117" s="91"/>
      <c r="BO117" s="91"/>
      <c r="BP117" s="91"/>
      <c r="BQ117" s="92"/>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row>
    <row r="118" spans="2:69" s="93" customFormat="1" ht="4.5" customHeight="1" thickTop="1">
      <c r="B118" s="201" t="s">
        <v>0</v>
      </c>
      <c r="C118" s="201"/>
      <c r="D118" s="201"/>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5"/>
    </row>
    <row r="119" spans="2:70" s="80" customFormat="1" ht="14.25" customHeight="1">
      <c r="B119" s="196" t="s">
        <v>77</v>
      </c>
      <c r="C119" s="196" t="s">
        <v>67</v>
      </c>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73"/>
    </row>
    <row r="120" spans="2:70" ht="14.25" customHeight="1">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c r="AK120" s="197"/>
      <c r="AL120" s="197"/>
      <c r="AM120" s="197"/>
      <c r="AN120" s="197"/>
      <c r="AO120" s="197"/>
      <c r="AP120" s="197"/>
      <c r="AQ120" s="197"/>
      <c r="AR120" s="197"/>
      <c r="AS120" s="197"/>
      <c r="AT120" s="197"/>
      <c r="AU120" s="197"/>
      <c r="AV120" s="197"/>
      <c r="AW120" s="197"/>
      <c r="AX120" s="197"/>
      <c r="AY120" s="197"/>
      <c r="AZ120" s="197"/>
      <c r="BA120" s="197"/>
      <c r="BB120" s="197"/>
      <c r="BC120" s="197"/>
      <c r="BD120" s="197"/>
      <c r="BE120" s="197"/>
      <c r="BF120" s="197"/>
      <c r="BG120" s="197"/>
      <c r="BH120" s="197"/>
      <c r="BI120" s="197"/>
      <c r="BJ120" s="197"/>
      <c r="BK120" s="197"/>
      <c r="BL120" s="197"/>
      <c r="BM120" s="197"/>
      <c r="BN120" s="197"/>
      <c r="BO120" s="197"/>
      <c r="BP120" s="197"/>
      <c r="BQ120" s="197"/>
      <c r="BR120"/>
    </row>
    <row r="121" spans="2:70" s="80" customFormat="1" ht="14.25" customHeight="1" thickBot="1">
      <c r="B121" s="196" t="s">
        <v>78</v>
      </c>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73"/>
    </row>
    <row r="122" spans="2:70" ht="14.25" customHeight="1" thickBot="1" thickTop="1">
      <c r="B122" s="191" t="s">
        <v>0</v>
      </c>
      <c r="C122" s="191"/>
      <c r="D122" s="192" t="s">
        <v>79</v>
      </c>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row>
    <row r="123" spans="2:70" ht="14.25" customHeight="1" thickBot="1" thickTop="1">
      <c r="B123" s="191" t="s">
        <v>0</v>
      </c>
      <c r="C123" s="191"/>
      <c r="D123" s="192" t="s">
        <v>80</v>
      </c>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2"/>
      <c r="AY123" s="192"/>
      <c r="AZ123" s="192"/>
      <c r="BA123" s="192"/>
      <c r="BB123" s="192"/>
      <c r="BC123" s="192"/>
      <c r="BD123" s="192"/>
      <c r="BE123" s="192"/>
      <c r="BF123" s="192"/>
      <c r="BG123" s="192"/>
      <c r="BH123" s="192"/>
      <c r="BI123" s="192"/>
      <c r="BJ123" s="192"/>
      <c r="BK123" s="192"/>
      <c r="BL123" s="192"/>
      <c r="BM123" s="192"/>
      <c r="BN123" s="192"/>
      <c r="BO123" s="192"/>
      <c r="BP123" s="192"/>
      <c r="BQ123" s="192"/>
      <c r="BR123"/>
    </row>
    <row r="124" spans="2:70" ht="14.25" customHeight="1" thickBot="1" thickTop="1">
      <c r="B124" s="191" t="s">
        <v>0</v>
      </c>
      <c r="C124" s="191"/>
      <c r="D124" s="192" t="s">
        <v>81</v>
      </c>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row>
    <row r="125" spans="2:70" ht="14.25" customHeight="1" thickBot="1" thickTop="1">
      <c r="B125" s="191" t="s">
        <v>0</v>
      </c>
      <c r="C125" s="191"/>
      <c r="D125" s="192" t="s">
        <v>82</v>
      </c>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c r="BF125" s="192"/>
      <c r="BG125" s="192"/>
      <c r="BH125" s="192"/>
      <c r="BI125" s="192"/>
      <c r="BJ125" s="192"/>
      <c r="BK125" s="192"/>
      <c r="BL125" s="192"/>
      <c r="BM125" s="192"/>
      <c r="BN125" s="192"/>
      <c r="BO125" s="192"/>
      <c r="BP125" s="192"/>
      <c r="BQ125" s="192"/>
      <c r="BR125"/>
    </row>
    <row r="126" spans="2:70" ht="14.25" customHeight="1" thickTop="1">
      <c r="B126" s="193"/>
      <c r="C126" s="193"/>
      <c r="D126" s="194" t="s">
        <v>83</v>
      </c>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5"/>
      <c r="AH126" s="195"/>
      <c r="AI126" s="195"/>
      <c r="AJ126" s="195"/>
      <c r="AK126" s="195"/>
      <c r="AL126" s="195"/>
      <c r="AM126" s="195"/>
      <c r="AN126" s="195"/>
      <c r="AO126" s="195"/>
      <c r="AP126" s="195"/>
      <c r="AQ126" s="195"/>
      <c r="AR126" s="195"/>
      <c r="AS126" s="195"/>
      <c r="AT126" s="195"/>
      <c r="AU126" s="195"/>
      <c r="AV126" s="195"/>
      <c r="AW126" s="195"/>
      <c r="AX126" s="195"/>
      <c r="AY126" s="195"/>
      <c r="AZ126" s="195"/>
      <c r="BA126" s="195"/>
      <c r="BB126" s="195"/>
      <c r="BC126" s="195"/>
      <c r="BD126" s="195"/>
      <c r="BE126" s="195"/>
      <c r="BF126" s="195"/>
      <c r="BG126" s="195"/>
      <c r="BH126" s="195"/>
      <c r="BI126" s="195"/>
      <c r="BJ126" s="195"/>
      <c r="BK126" s="195"/>
      <c r="BL126" s="195"/>
      <c r="BM126" s="195"/>
      <c r="BN126" s="195"/>
      <c r="BO126" s="195"/>
      <c r="BP126" s="195"/>
      <c r="BQ126" s="195"/>
      <c r="BR126"/>
    </row>
    <row r="127" spans="2:70" ht="27" customHeight="1">
      <c r="B127" s="185" t="s">
        <v>84</v>
      </c>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row>
    <row r="128" spans="2:70" ht="352.5" customHeight="1">
      <c r="B128" s="186" t="s">
        <v>85</v>
      </c>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c r="AS128" s="186"/>
      <c r="AT128" s="186"/>
      <c r="AU128" s="186"/>
      <c r="AV128" s="186"/>
      <c r="AW128" s="186"/>
      <c r="AX128" s="186"/>
      <c r="AY128" s="186"/>
      <c r="AZ128" s="186"/>
      <c r="BA128" s="186"/>
      <c r="BB128" s="186"/>
      <c r="BC128" s="186"/>
      <c r="BD128" s="186"/>
      <c r="BE128" s="186"/>
      <c r="BF128" s="186"/>
      <c r="BG128" s="186"/>
      <c r="BH128" s="186"/>
      <c r="BI128" s="186"/>
      <c r="BJ128" s="186"/>
      <c r="BK128" s="186"/>
      <c r="BL128" s="186"/>
      <c r="BM128" s="186"/>
      <c r="BN128" s="186"/>
      <c r="BO128" s="186"/>
      <c r="BP128" s="186"/>
      <c r="BQ128" s="186"/>
      <c r="BR128"/>
    </row>
    <row r="129" spans="2:70" ht="181.5" customHeight="1">
      <c r="B129" s="187" t="s">
        <v>86</v>
      </c>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c r="BE129" s="187"/>
      <c r="BF129" s="187"/>
      <c r="BG129" s="187"/>
      <c r="BH129" s="187"/>
      <c r="BI129" s="187"/>
      <c r="BJ129" s="187"/>
      <c r="BK129" s="187"/>
      <c r="BL129" s="187"/>
      <c r="BM129" s="187"/>
      <c r="BN129" s="187"/>
      <c r="BO129" s="187"/>
      <c r="BP129" s="187"/>
      <c r="BQ129" s="187"/>
      <c r="BR129"/>
    </row>
    <row r="130" spans="2:70" ht="15.75" customHeight="1">
      <c r="B130" s="188" t="s">
        <v>87</v>
      </c>
      <c r="C130" s="188"/>
      <c r="D130" s="188"/>
      <c r="E130" s="188"/>
      <c r="F130" s="188"/>
      <c r="G130" s="188"/>
      <c r="H130" s="188"/>
      <c r="I130" s="188"/>
      <c r="J130" s="188"/>
      <c r="K130" s="188"/>
      <c r="L130" s="188"/>
      <c r="M130" s="188"/>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89"/>
      <c r="AY130" s="189"/>
      <c r="AZ130" s="189"/>
      <c r="BA130" s="189"/>
      <c r="BB130" s="189"/>
      <c r="BC130" s="189"/>
      <c r="BD130" s="189"/>
      <c r="BE130" s="189"/>
      <c r="BF130" s="189"/>
      <c r="BG130" s="189"/>
      <c r="BH130" s="189"/>
      <c r="BI130" s="189"/>
      <c r="BJ130" s="189"/>
      <c r="BK130" s="189"/>
      <c r="BL130" s="189"/>
      <c r="BM130" s="189"/>
      <c r="BN130" s="189"/>
      <c r="BO130" s="189"/>
      <c r="BP130" s="189"/>
      <c r="BQ130" s="189"/>
      <c r="BR130"/>
    </row>
    <row r="131" spans="2:70" ht="25.5" customHeight="1" thickBot="1">
      <c r="B131" s="190" t="s">
        <v>0</v>
      </c>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c r="BC131" s="189"/>
      <c r="BD131" s="189"/>
      <c r="BE131" s="189"/>
      <c r="BF131" s="189"/>
      <c r="BG131" s="189"/>
      <c r="BH131" s="189"/>
      <c r="BI131" s="189"/>
      <c r="BJ131" s="189"/>
      <c r="BK131" s="189"/>
      <c r="BL131" s="189"/>
      <c r="BM131" s="189"/>
      <c r="BN131" s="189"/>
      <c r="BO131" s="189"/>
      <c r="BP131" s="189"/>
      <c r="BQ131" s="189"/>
      <c r="BR131"/>
    </row>
    <row r="132" spans="2:70" ht="18" customHeight="1" thickBot="1">
      <c r="B132" s="177" t="str">
        <f>CONCATENATE("Подпись ",R9)</f>
        <v>Подпись ФИО</v>
      </c>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96"/>
      <c r="AH132" s="96"/>
      <c r="AI132" s="96"/>
      <c r="AJ132" s="96"/>
      <c r="AK132" s="96"/>
      <c r="AL132" s="96"/>
      <c r="AM132" s="178" t="s">
        <v>88</v>
      </c>
      <c r="AN132" s="178"/>
      <c r="AO132" s="178"/>
      <c r="AP132" s="178"/>
      <c r="AQ132" s="178"/>
      <c r="AR132" s="178"/>
      <c r="AS132" s="178"/>
      <c r="AT132" s="178"/>
      <c r="AU132" s="178"/>
      <c r="AV132" s="178"/>
      <c r="AW132" s="178"/>
      <c r="AX132" s="178"/>
      <c r="AY132" s="178"/>
      <c r="AZ132" s="178"/>
      <c r="BA132" s="179"/>
      <c r="BB132" s="180"/>
      <c r="BC132" s="180"/>
      <c r="BD132" s="180"/>
      <c r="BE132" s="180"/>
      <c r="BF132" s="180"/>
      <c r="BG132" s="180"/>
      <c r="BH132" s="180"/>
      <c r="BI132" s="180"/>
      <c r="BJ132" s="180"/>
      <c r="BK132" s="180"/>
      <c r="BL132" s="180"/>
      <c r="BM132" s="180"/>
      <c r="BN132" s="180"/>
      <c r="BO132" s="180"/>
      <c r="BP132" s="180"/>
      <c r="BQ132" s="181"/>
      <c r="BR132"/>
    </row>
    <row r="133" spans="2:70" s="80" customFormat="1" ht="18" customHeight="1">
      <c r="B133" s="182" t="s">
        <v>89</v>
      </c>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8"/>
      <c r="BR133" s="73"/>
    </row>
    <row r="134" spans="2:70" ht="15" customHeight="1">
      <c r="B134" s="183" t="s">
        <v>90</v>
      </c>
      <c r="C134" s="183"/>
      <c r="D134" s="183"/>
      <c r="E134" s="183"/>
      <c r="F134" s="183"/>
      <c r="G134" s="183"/>
      <c r="H134" s="183"/>
      <c r="I134" s="183"/>
      <c r="J134" s="183"/>
      <c r="K134" s="183"/>
      <c r="L134" s="183"/>
      <c r="M134" s="183"/>
      <c r="N134" s="183"/>
      <c r="O134" s="183"/>
      <c r="P134" s="183"/>
      <c r="Q134" s="183"/>
      <c r="R134" s="183"/>
      <c r="S134" s="183"/>
      <c r="T134" s="183"/>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4" t="s">
        <v>0</v>
      </c>
    </row>
    <row r="135" spans="2:70" ht="15" customHeight="1">
      <c r="B135" s="100" t="s">
        <v>91</v>
      </c>
      <c r="C135" s="99"/>
      <c r="D135" s="99"/>
      <c r="E135" s="99"/>
      <c r="F135" s="99"/>
      <c r="G135" s="99"/>
      <c r="H135" s="99"/>
      <c r="I135" s="99"/>
      <c r="J135" s="99"/>
      <c r="K135" s="99"/>
      <c r="L135" s="99"/>
      <c r="M135" s="172" t="s">
        <v>0</v>
      </c>
      <c r="N135" s="172"/>
      <c r="O135" s="172"/>
      <c r="P135" s="172"/>
      <c r="Q135" s="172"/>
      <c r="R135" s="172"/>
      <c r="S135" s="172"/>
      <c r="T135" s="172"/>
      <c r="U135" s="172"/>
      <c r="V135" s="172"/>
      <c r="W135" s="173" t="s">
        <v>92</v>
      </c>
      <c r="X135" s="173"/>
      <c r="Y135" s="174" t="s">
        <v>0</v>
      </c>
      <c r="Z135" s="174"/>
      <c r="AA135" s="174"/>
      <c r="AB135" s="174"/>
      <c r="AC135" s="174"/>
      <c r="AD135" s="174"/>
      <c r="AE135" s="174"/>
      <c r="AF135" s="174"/>
      <c r="AG135" s="175" t="s">
        <v>93</v>
      </c>
      <c r="AH135" s="175"/>
      <c r="AI135" s="175"/>
      <c r="AJ135" s="175"/>
      <c r="AK135" s="175"/>
      <c r="AL135" s="175"/>
      <c r="AM135" s="175"/>
      <c r="AN135" s="175"/>
      <c r="AO135" s="175"/>
      <c r="AP135" s="174" t="s">
        <v>0</v>
      </c>
      <c r="AQ135" s="174"/>
      <c r="AR135" s="174"/>
      <c r="AS135" s="174"/>
      <c r="AT135" s="174"/>
      <c r="AU135" s="174"/>
      <c r="AV135" s="174"/>
      <c r="AW135" s="174"/>
      <c r="AX135" s="174"/>
      <c r="AY135" s="176" t="s">
        <v>92</v>
      </c>
      <c r="AZ135" s="176"/>
      <c r="BA135" s="171" t="s">
        <v>0</v>
      </c>
      <c r="BB135" s="171"/>
      <c r="BC135" s="171"/>
      <c r="BD135" s="171"/>
      <c r="BE135" s="171"/>
      <c r="BF135" s="171"/>
      <c r="BG135" s="171"/>
      <c r="BH135" s="171"/>
      <c r="BI135" s="171"/>
      <c r="BJ135" s="171"/>
      <c r="BK135" s="171"/>
      <c r="BL135" s="171"/>
      <c r="BM135" s="171"/>
      <c r="BN135" s="171"/>
      <c r="BO135" s="171"/>
      <c r="BP135" s="171"/>
      <c r="BQ135" s="171"/>
      <c r="BR135" s="4" t="s">
        <v>0</v>
      </c>
    </row>
  </sheetData>
  <sheetProtection password="CB9E" sheet="1" formatCells="0" formatColumns="0" formatRows="0"/>
  <mergeCells count="261">
    <mergeCell ref="B2:BQ3"/>
    <mergeCell ref="B4:BQ4"/>
    <mergeCell ref="B5:BQ5"/>
    <mergeCell ref="B6:S6"/>
    <mergeCell ref="T6:U6"/>
    <mergeCell ref="W6:AQ6"/>
    <mergeCell ref="AR6:BG6"/>
    <mergeCell ref="BH6:BI6"/>
    <mergeCell ref="BJ6:BQ6"/>
    <mergeCell ref="B8:BQ8"/>
    <mergeCell ref="B9:Q9"/>
    <mergeCell ref="R9:BQ9"/>
    <mergeCell ref="B11:Q11"/>
    <mergeCell ref="R11:BQ11"/>
    <mergeCell ref="B13:Q13"/>
    <mergeCell ref="R13:BQ13"/>
    <mergeCell ref="B10:Q10"/>
    <mergeCell ref="R10:BQ10"/>
    <mergeCell ref="B12:Q12"/>
    <mergeCell ref="B15:Q15"/>
    <mergeCell ref="R15:BQ15"/>
    <mergeCell ref="B16:Q16"/>
    <mergeCell ref="R16:BQ16"/>
    <mergeCell ref="B17:Q17"/>
    <mergeCell ref="R17:BQ17"/>
    <mergeCell ref="B18:BQ18"/>
    <mergeCell ref="B19:Q20"/>
    <mergeCell ref="R19:Y19"/>
    <mergeCell ref="Z19:BQ19"/>
    <mergeCell ref="R20:Y20"/>
    <mergeCell ref="Z20:BQ20"/>
    <mergeCell ref="Z21:BQ21"/>
    <mergeCell ref="B23:Y27"/>
    <mergeCell ref="Z23:AS23"/>
    <mergeCell ref="AT23:BQ23"/>
    <mergeCell ref="Z25:AS25"/>
    <mergeCell ref="AT25:BQ25"/>
    <mergeCell ref="Z26:AS26"/>
    <mergeCell ref="AT26:BQ26"/>
    <mergeCell ref="Z27:AS27"/>
    <mergeCell ref="B21:Y22"/>
    <mergeCell ref="B38:BQ38"/>
    <mergeCell ref="C40:E40"/>
    <mergeCell ref="M40:O40"/>
    <mergeCell ref="S40:BQ40"/>
    <mergeCell ref="C41:BQ41"/>
    <mergeCell ref="B42:BQ42"/>
    <mergeCell ref="B43:BQ43"/>
    <mergeCell ref="C45:E45"/>
    <mergeCell ref="M45:O45"/>
    <mergeCell ref="S45:BQ45"/>
    <mergeCell ref="C46:BQ46"/>
    <mergeCell ref="B47:BQ47"/>
    <mergeCell ref="B48:BQ48"/>
    <mergeCell ref="C50:E50"/>
    <mergeCell ref="M50:O50"/>
    <mergeCell ref="S50:BQ50"/>
    <mergeCell ref="C51:BQ51"/>
    <mergeCell ref="B52:BQ52"/>
    <mergeCell ref="S60:BQ60"/>
    <mergeCell ref="C61:BQ61"/>
    <mergeCell ref="B62:BQ62"/>
    <mergeCell ref="B53:BQ53"/>
    <mergeCell ref="C55:E55"/>
    <mergeCell ref="M55:O55"/>
    <mergeCell ref="S55:BQ55"/>
    <mergeCell ref="C56:BQ56"/>
    <mergeCell ref="B57:BQ57"/>
    <mergeCell ref="B68:AW68"/>
    <mergeCell ref="AX68:BQ68"/>
    <mergeCell ref="B63:BQ63"/>
    <mergeCell ref="B64:AW64"/>
    <mergeCell ref="AX64:BQ64"/>
    <mergeCell ref="B65:AW65"/>
    <mergeCell ref="AX65:BQ65"/>
    <mergeCell ref="B66:AW66"/>
    <mergeCell ref="AX66:BQ66"/>
    <mergeCell ref="AX67:BQ67"/>
    <mergeCell ref="B69:BQ69"/>
    <mergeCell ref="B70:X70"/>
    <mergeCell ref="Y70:AT70"/>
    <mergeCell ref="AU70:BQ70"/>
    <mergeCell ref="B71:X71"/>
    <mergeCell ref="Y71:AT71"/>
    <mergeCell ref="AU71:BQ71"/>
    <mergeCell ref="B72:X72"/>
    <mergeCell ref="Y72:AT72"/>
    <mergeCell ref="AU72:BQ72"/>
    <mergeCell ref="B73:X73"/>
    <mergeCell ref="Y73:AT73"/>
    <mergeCell ref="AU73:BQ73"/>
    <mergeCell ref="B74:X74"/>
    <mergeCell ref="Y74:AT74"/>
    <mergeCell ref="AU74:BQ74"/>
    <mergeCell ref="B75:BQ75"/>
    <mergeCell ref="B76:O76"/>
    <mergeCell ref="P76:AA76"/>
    <mergeCell ref="AB76:AQ76"/>
    <mergeCell ref="AR76:BB76"/>
    <mergeCell ref="BC76:BQ76"/>
    <mergeCell ref="B77:O77"/>
    <mergeCell ref="P77:AA77"/>
    <mergeCell ref="AB77:AQ77"/>
    <mergeCell ref="AR77:BB77"/>
    <mergeCell ref="BC77:BQ77"/>
    <mergeCell ref="B78:O78"/>
    <mergeCell ref="P78:AA78"/>
    <mergeCell ref="AB78:AQ78"/>
    <mergeCell ref="AR78:BB78"/>
    <mergeCell ref="BC78:BQ78"/>
    <mergeCell ref="B79:O79"/>
    <mergeCell ref="P79:AA79"/>
    <mergeCell ref="AB79:AQ79"/>
    <mergeCell ref="AR79:BB79"/>
    <mergeCell ref="BC79:BQ79"/>
    <mergeCell ref="B80:O80"/>
    <mergeCell ref="P80:AA80"/>
    <mergeCell ref="AB80:AQ80"/>
    <mergeCell ref="AR80:BB80"/>
    <mergeCell ref="BC80:BQ80"/>
    <mergeCell ref="B81:O81"/>
    <mergeCell ref="P81:AA81"/>
    <mergeCell ref="AB81:AQ81"/>
    <mergeCell ref="AR81:BB81"/>
    <mergeCell ref="BC81:BQ81"/>
    <mergeCell ref="B82:BQ82"/>
    <mergeCell ref="B83:Y83"/>
    <mergeCell ref="Z83:BQ83"/>
    <mergeCell ref="B84:Y84"/>
    <mergeCell ref="Z84:BQ84"/>
    <mergeCell ref="B91:BQ91"/>
    <mergeCell ref="B92:Y92"/>
    <mergeCell ref="Z92:BQ92"/>
    <mergeCell ref="Z87:BQ87"/>
    <mergeCell ref="B88:Y90"/>
    <mergeCell ref="Z88:BQ88"/>
    <mergeCell ref="B93:Y93"/>
    <mergeCell ref="Z93:BQ93"/>
    <mergeCell ref="B94:Y94"/>
    <mergeCell ref="Z94:BQ94"/>
    <mergeCell ref="B95:BQ95"/>
    <mergeCell ref="B85:Y85"/>
    <mergeCell ref="Z85:BQ85"/>
    <mergeCell ref="B86:Y86"/>
    <mergeCell ref="Z86:BQ86"/>
    <mergeCell ref="B87:Y87"/>
    <mergeCell ref="Z89:AB89"/>
    <mergeCell ref="AC89:AU89"/>
    <mergeCell ref="AV89:AX89"/>
    <mergeCell ref="AY89:BQ89"/>
    <mergeCell ref="Z90:BQ90"/>
    <mergeCell ref="B96:Y97"/>
    <mergeCell ref="Z96:AC96"/>
    <mergeCell ref="AD96:BQ96"/>
    <mergeCell ref="Z97:AN97"/>
    <mergeCell ref="AO97:BQ97"/>
    <mergeCell ref="B98:Y98"/>
    <mergeCell ref="Z98:BQ98"/>
    <mergeCell ref="B99:Y99"/>
    <mergeCell ref="Z99:BQ99"/>
    <mergeCell ref="B100:Y103"/>
    <mergeCell ref="Z100:BL100"/>
    <mergeCell ref="BM100:BQ100"/>
    <mergeCell ref="Z101:BL101"/>
    <mergeCell ref="BM101:BQ101"/>
    <mergeCell ref="Z102:BL102"/>
    <mergeCell ref="BM102:BQ102"/>
    <mergeCell ref="Z103:BL103"/>
    <mergeCell ref="BM103:BQ103"/>
    <mergeCell ref="B104:Y104"/>
    <mergeCell ref="Z104:BQ104"/>
    <mergeCell ref="B105:Y105"/>
    <mergeCell ref="Z105:BQ105"/>
    <mergeCell ref="B106:Y106"/>
    <mergeCell ref="Z106:BQ106"/>
    <mergeCell ref="B107:Y107"/>
    <mergeCell ref="Z107:BQ107"/>
    <mergeCell ref="B108:BQ108"/>
    <mergeCell ref="B109:Y109"/>
    <mergeCell ref="Z109:BQ109"/>
    <mergeCell ref="B110:Y110"/>
    <mergeCell ref="Z110:BQ110"/>
    <mergeCell ref="B111:BQ111"/>
    <mergeCell ref="B112:Y112"/>
    <mergeCell ref="Z112:BQ112"/>
    <mergeCell ref="BR112:CB112"/>
    <mergeCell ref="CQ112:CX112"/>
    <mergeCell ref="B113:Y114"/>
    <mergeCell ref="Z113:AA113"/>
    <mergeCell ref="AB113:BQ113"/>
    <mergeCell ref="Z114:AA114"/>
    <mergeCell ref="AB114:BQ114"/>
    <mergeCell ref="B115:BQ115"/>
    <mergeCell ref="B116:BQ116"/>
    <mergeCell ref="B117:D117"/>
    <mergeCell ref="E117:G117"/>
    <mergeCell ref="AF117:AH117"/>
    <mergeCell ref="B118:AS118"/>
    <mergeCell ref="B119:BQ119"/>
    <mergeCell ref="B120:BQ120"/>
    <mergeCell ref="B121:BQ121"/>
    <mergeCell ref="B122:C122"/>
    <mergeCell ref="D122:BQ122"/>
    <mergeCell ref="B123:C123"/>
    <mergeCell ref="D123:BQ123"/>
    <mergeCell ref="B124:C124"/>
    <mergeCell ref="D124:BQ124"/>
    <mergeCell ref="B125:C125"/>
    <mergeCell ref="D125:BQ125"/>
    <mergeCell ref="B126:C126"/>
    <mergeCell ref="D126:AF126"/>
    <mergeCell ref="AG126:BQ126"/>
    <mergeCell ref="B127:BQ127"/>
    <mergeCell ref="B128:BQ128"/>
    <mergeCell ref="B129:BQ129"/>
    <mergeCell ref="B130:M130"/>
    <mergeCell ref="N130:BQ130"/>
    <mergeCell ref="B131:AF131"/>
    <mergeCell ref="AG131:BQ131"/>
    <mergeCell ref="B132:AF132"/>
    <mergeCell ref="AM132:AZ132"/>
    <mergeCell ref="BA132:BQ132"/>
    <mergeCell ref="B133:AK133"/>
    <mergeCell ref="B134:T134"/>
    <mergeCell ref="U134:BQ134"/>
    <mergeCell ref="BA135:BQ135"/>
    <mergeCell ref="M135:V135"/>
    <mergeCell ref="W135:X135"/>
    <mergeCell ref="Y135:AF135"/>
    <mergeCell ref="AG135:AO135"/>
    <mergeCell ref="AP135:AX135"/>
    <mergeCell ref="AY135:AZ135"/>
    <mergeCell ref="B67:AW67"/>
    <mergeCell ref="A2:A3"/>
    <mergeCell ref="B14:Q14"/>
    <mergeCell ref="R14:BQ14"/>
    <mergeCell ref="B58:BQ58"/>
    <mergeCell ref="C60:E60"/>
    <mergeCell ref="M60:O60"/>
    <mergeCell ref="B33:BQ33"/>
    <mergeCell ref="C35:E35"/>
    <mergeCell ref="M35:O35"/>
    <mergeCell ref="C36:BQ36"/>
    <mergeCell ref="B37:BQ37"/>
    <mergeCell ref="Z32:AS32"/>
    <mergeCell ref="AT32:BQ32"/>
    <mergeCell ref="R12:BQ12"/>
    <mergeCell ref="Z24:AS24"/>
    <mergeCell ref="AT24:BQ24"/>
    <mergeCell ref="Z29:AS29"/>
    <mergeCell ref="AT29:BQ29"/>
    <mergeCell ref="AT27:BQ27"/>
    <mergeCell ref="Z22:BQ22"/>
    <mergeCell ref="Z28:AS28"/>
    <mergeCell ref="AT28:BQ28"/>
    <mergeCell ref="Z30:AS30"/>
    <mergeCell ref="S35:BQ35"/>
    <mergeCell ref="B28:Y32"/>
    <mergeCell ref="AT30:BQ30"/>
    <mergeCell ref="Z31:AS31"/>
    <mergeCell ref="AT31:BQ31"/>
  </mergeCells>
  <dataValidations count="1">
    <dataValidation type="list" allowBlank="1" showInputMessage="1" showErrorMessage="1" sqref="Z21:BQ21">
      <formula1>СРО</formula1>
    </dataValidation>
  </dataValidations>
  <printOptions/>
  <pageMargins left="0.236111111111111" right="0.236111111111111" top="0.196527777777778" bottom="0.196527777777778" header="0.511805555555555" footer="0.51180555555555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51"/>
  <sheetViews>
    <sheetView view="pageBreakPreview" zoomScale="130" zoomScaleSheetLayoutView="130" zoomScalePageLayoutView="0" workbookViewId="0" topLeftCell="A1">
      <pane xSplit="2" ySplit="1" topLeftCell="C14" activePane="bottomRight" state="frozen"/>
      <selection pane="topLeft" activeCell="A1" sqref="A1"/>
      <selection pane="topRight" activeCell="C1" sqref="C1"/>
      <selection pane="bottomLeft" activeCell="A2" sqref="A2"/>
      <selection pane="bottomRight" activeCell="A1" sqref="A1:I16384"/>
    </sheetView>
  </sheetViews>
  <sheetFormatPr defaultColWidth="13.140625" defaultRowHeight="15"/>
  <cols>
    <col min="1" max="1" width="3.00390625" style="18" hidden="1" customWidth="1"/>
    <col min="2" max="2" width="13.140625" style="18" hidden="1" customWidth="1"/>
    <col min="3" max="3" width="30.7109375" style="150" hidden="1" customWidth="1"/>
    <col min="4" max="4" width="42.8515625" style="150" hidden="1" customWidth="1"/>
    <col min="5" max="5" width="15.8515625" style="18" hidden="1" customWidth="1"/>
    <col min="6" max="6" width="13.140625" style="18" hidden="1" customWidth="1"/>
    <col min="7" max="7" width="22.00390625" style="150" hidden="1" customWidth="1"/>
    <col min="8" max="9" width="13.140625" style="18" hidden="1" customWidth="1"/>
    <col min="10" max="16384" width="13.140625" style="18" customWidth="1"/>
  </cols>
  <sheetData>
    <row r="1" spans="1:9" ht="15">
      <c r="A1" s="151" t="s">
        <v>92</v>
      </c>
      <c r="B1" s="151" t="s">
        <v>451</v>
      </c>
      <c r="C1" s="152" t="s">
        <v>525</v>
      </c>
      <c r="D1" s="152" t="s">
        <v>452</v>
      </c>
      <c r="E1" s="151" t="s">
        <v>453</v>
      </c>
      <c r="F1" s="151" t="s">
        <v>454</v>
      </c>
      <c r="G1" s="152" t="s">
        <v>455</v>
      </c>
      <c r="H1" s="151" t="s">
        <v>456</v>
      </c>
      <c r="I1" s="151" t="s">
        <v>457</v>
      </c>
    </row>
    <row r="2" spans="1:9" ht="30">
      <c r="A2" s="148">
        <v>1</v>
      </c>
      <c r="B2" s="148">
        <v>49</v>
      </c>
      <c r="C2" s="149" t="s">
        <v>554</v>
      </c>
      <c r="D2" s="149" t="s">
        <v>517</v>
      </c>
      <c r="E2" s="148">
        <v>0</v>
      </c>
      <c r="F2" s="148">
        <v>1</v>
      </c>
      <c r="G2" s="149" t="s">
        <v>518</v>
      </c>
      <c r="H2" s="148">
        <v>1</v>
      </c>
      <c r="I2" s="148" t="s">
        <v>459</v>
      </c>
    </row>
    <row r="3" spans="1:9" ht="30">
      <c r="A3" s="148">
        <v>2</v>
      </c>
      <c r="B3" s="148">
        <v>2</v>
      </c>
      <c r="C3" s="149" t="s">
        <v>564</v>
      </c>
      <c r="D3" s="149" t="s">
        <v>471</v>
      </c>
      <c r="E3" s="148">
        <v>0</v>
      </c>
      <c r="F3" s="148">
        <v>1</v>
      </c>
      <c r="G3" s="149" t="s">
        <v>472</v>
      </c>
      <c r="H3" s="148">
        <v>1</v>
      </c>
      <c r="I3" s="148" t="s">
        <v>459</v>
      </c>
    </row>
    <row r="4" spans="1:9" ht="30">
      <c r="A4" s="148">
        <v>3</v>
      </c>
      <c r="B4" s="148">
        <v>13</v>
      </c>
      <c r="C4" s="149" t="s">
        <v>548</v>
      </c>
      <c r="D4" s="149" t="s">
        <v>504</v>
      </c>
      <c r="E4" s="148">
        <v>0</v>
      </c>
      <c r="F4" s="148">
        <v>1</v>
      </c>
      <c r="G4" s="149" t="s">
        <v>505</v>
      </c>
      <c r="H4" s="148">
        <v>1</v>
      </c>
      <c r="I4" s="148" t="s">
        <v>459</v>
      </c>
    </row>
    <row r="5" spans="1:9" ht="45">
      <c r="A5" s="148">
        <v>4</v>
      </c>
      <c r="B5" s="148">
        <v>50</v>
      </c>
      <c r="C5" s="149" t="s">
        <v>512</v>
      </c>
      <c r="D5" s="149" t="s">
        <v>512</v>
      </c>
      <c r="E5" s="148">
        <v>0</v>
      </c>
      <c r="F5" s="148">
        <v>1</v>
      </c>
      <c r="G5" s="149"/>
      <c r="H5" s="148">
        <v>1</v>
      </c>
      <c r="I5" s="148" t="s">
        <v>459</v>
      </c>
    </row>
    <row r="6" spans="1:9" ht="45">
      <c r="A6" s="148">
        <v>5</v>
      </c>
      <c r="B6" s="148">
        <v>32</v>
      </c>
      <c r="C6" s="149" t="s">
        <v>532</v>
      </c>
      <c r="D6" s="149" t="s">
        <v>496</v>
      </c>
      <c r="E6" s="148">
        <v>0</v>
      </c>
      <c r="F6" s="148">
        <v>1</v>
      </c>
      <c r="G6" s="149" t="s">
        <v>497</v>
      </c>
      <c r="H6" s="148">
        <v>1</v>
      </c>
      <c r="I6" s="148" t="s">
        <v>459</v>
      </c>
    </row>
    <row r="7" spans="1:9" ht="45">
      <c r="A7" s="148">
        <v>6</v>
      </c>
      <c r="B7" s="148">
        <v>7</v>
      </c>
      <c r="C7" s="149" t="s">
        <v>528</v>
      </c>
      <c r="D7" s="149" t="s">
        <v>477</v>
      </c>
      <c r="E7" s="148">
        <v>0</v>
      </c>
      <c r="F7" s="148">
        <v>1</v>
      </c>
      <c r="G7" s="149"/>
      <c r="H7" s="148">
        <v>1</v>
      </c>
      <c r="I7" s="148" t="s">
        <v>459</v>
      </c>
    </row>
    <row r="8" spans="1:9" ht="30">
      <c r="A8" s="148">
        <v>7</v>
      </c>
      <c r="B8" s="148">
        <v>52</v>
      </c>
      <c r="C8" s="149" t="s">
        <v>538</v>
      </c>
      <c r="D8" s="149" t="s">
        <v>469</v>
      </c>
      <c r="E8" s="148">
        <v>0</v>
      </c>
      <c r="F8" s="148">
        <v>1</v>
      </c>
      <c r="G8" s="149" t="s">
        <v>514</v>
      </c>
      <c r="H8" s="148">
        <v>1</v>
      </c>
      <c r="I8" s="148" t="s">
        <v>459</v>
      </c>
    </row>
    <row r="9" spans="1:9" ht="30">
      <c r="A9" s="148">
        <v>8</v>
      </c>
      <c r="B9" s="148">
        <v>27</v>
      </c>
      <c r="C9" s="149" t="s">
        <v>544</v>
      </c>
      <c r="D9" s="149" t="s">
        <v>519</v>
      </c>
      <c r="E9" s="148">
        <v>1</v>
      </c>
      <c r="F9" s="148">
        <v>1</v>
      </c>
      <c r="G9" s="149"/>
      <c r="H9" s="148">
        <v>1</v>
      </c>
      <c r="I9" s="148" t="s">
        <v>459</v>
      </c>
    </row>
    <row r="10" spans="1:9" ht="45">
      <c r="A10" s="148">
        <v>9</v>
      </c>
      <c r="B10" s="148">
        <v>46</v>
      </c>
      <c r="C10" s="149" t="s">
        <v>553</v>
      </c>
      <c r="D10" s="149" t="s">
        <v>511</v>
      </c>
      <c r="E10" s="148">
        <v>0</v>
      </c>
      <c r="F10" s="148">
        <v>1</v>
      </c>
      <c r="G10" s="149"/>
      <c r="H10" s="148">
        <v>1</v>
      </c>
      <c r="I10" s="148" t="s">
        <v>459</v>
      </c>
    </row>
    <row r="11" spans="1:9" ht="75">
      <c r="A11" s="148">
        <v>10</v>
      </c>
      <c r="B11" s="148">
        <v>31</v>
      </c>
      <c r="C11" s="149" t="s">
        <v>530</v>
      </c>
      <c r="D11" s="149" t="s">
        <v>495</v>
      </c>
      <c r="E11" s="148">
        <v>0</v>
      </c>
      <c r="F11" s="148">
        <v>1</v>
      </c>
      <c r="G11" s="149"/>
      <c r="H11" s="148">
        <v>1</v>
      </c>
      <c r="I11" s="148" t="s">
        <v>459</v>
      </c>
    </row>
    <row r="12" spans="1:9" ht="45">
      <c r="A12" s="148">
        <v>11</v>
      </c>
      <c r="B12" s="148">
        <v>29</v>
      </c>
      <c r="C12" s="149" t="s">
        <v>541</v>
      </c>
      <c r="D12" s="149" t="s">
        <v>491</v>
      </c>
      <c r="E12" s="148">
        <v>1</v>
      </c>
      <c r="F12" s="148">
        <v>1</v>
      </c>
      <c r="G12" s="149" t="s">
        <v>492</v>
      </c>
      <c r="H12" s="148">
        <v>1</v>
      </c>
      <c r="I12" s="148" t="s">
        <v>459</v>
      </c>
    </row>
    <row r="13" spans="1:9" ht="45">
      <c r="A13" s="148">
        <v>12</v>
      </c>
      <c r="B13" s="148">
        <v>51</v>
      </c>
      <c r="C13" s="149" t="s">
        <v>562</v>
      </c>
      <c r="D13" s="149" t="s">
        <v>513</v>
      </c>
      <c r="E13" s="148">
        <v>0</v>
      </c>
      <c r="F13" s="148">
        <v>1</v>
      </c>
      <c r="G13" s="149" t="s">
        <v>492</v>
      </c>
      <c r="H13" s="148">
        <v>1</v>
      </c>
      <c r="I13" s="148" t="s">
        <v>459</v>
      </c>
    </row>
    <row r="14" spans="1:9" ht="30">
      <c r="A14" s="148">
        <v>13</v>
      </c>
      <c r="B14" s="148">
        <v>34</v>
      </c>
      <c r="C14" s="149" t="s">
        <v>533</v>
      </c>
      <c r="D14" s="149" t="s">
        <v>515</v>
      </c>
      <c r="E14" s="148">
        <v>0</v>
      </c>
      <c r="F14" s="148">
        <v>1</v>
      </c>
      <c r="G14" s="149" t="s">
        <v>505</v>
      </c>
      <c r="H14" s="148">
        <v>1</v>
      </c>
      <c r="I14" s="148" t="s">
        <v>459</v>
      </c>
    </row>
    <row r="15" spans="1:9" ht="30">
      <c r="A15" s="148">
        <v>14</v>
      </c>
      <c r="B15" s="148">
        <v>23</v>
      </c>
      <c r="C15" s="149" t="s">
        <v>557</v>
      </c>
      <c r="D15" s="149" t="s">
        <v>487</v>
      </c>
      <c r="E15" s="148">
        <v>0</v>
      </c>
      <c r="F15" s="148">
        <v>1</v>
      </c>
      <c r="G15" s="149"/>
      <c r="H15" s="148">
        <v>1</v>
      </c>
      <c r="I15" s="148" t="s">
        <v>459</v>
      </c>
    </row>
    <row r="16" spans="1:9" ht="30">
      <c r="A16" s="148">
        <v>15</v>
      </c>
      <c r="B16" s="148">
        <v>40</v>
      </c>
      <c r="C16" s="149" t="s">
        <v>537</v>
      </c>
      <c r="D16" s="149" t="s">
        <v>501</v>
      </c>
      <c r="E16" s="148">
        <v>0</v>
      </c>
      <c r="F16" s="148">
        <v>1</v>
      </c>
      <c r="G16" s="149" t="s">
        <v>502</v>
      </c>
      <c r="H16" s="148">
        <v>1</v>
      </c>
      <c r="I16" s="148" t="s">
        <v>459</v>
      </c>
    </row>
    <row r="17" spans="1:9" ht="45">
      <c r="A17" s="148">
        <v>16</v>
      </c>
      <c r="B17" s="148">
        <v>25</v>
      </c>
      <c r="C17" s="149" t="s">
        <v>539</v>
      </c>
      <c r="D17" s="149" t="s">
        <v>574</v>
      </c>
      <c r="E17" s="148">
        <v>0</v>
      </c>
      <c r="F17" s="148">
        <v>1</v>
      </c>
      <c r="G17" s="149" t="s">
        <v>489</v>
      </c>
      <c r="H17" s="153">
        <v>1.2</v>
      </c>
      <c r="I17" s="148" t="s">
        <v>459</v>
      </c>
    </row>
    <row r="18" spans="1:9" ht="60">
      <c r="A18" s="148">
        <v>17</v>
      </c>
      <c r="B18" s="148">
        <v>47</v>
      </c>
      <c r="C18" s="149" t="s">
        <v>563</v>
      </c>
      <c r="D18" s="149" t="s">
        <v>575</v>
      </c>
      <c r="E18" s="148">
        <v>1</v>
      </c>
      <c r="F18" s="148">
        <v>1</v>
      </c>
      <c r="G18" s="149" t="s">
        <v>516</v>
      </c>
      <c r="H18" s="153">
        <v>1.35</v>
      </c>
      <c r="I18" s="148" t="s">
        <v>459</v>
      </c>
    </row>
    <row r="19" spans="1:9" ht="60">
      <c r="A19" s="148">
        <v>18</v>
      </c>
      <c r="B19" s="148">
        <v>18</v>
      </c>
      <c r="C19" s="149" t="s">
        <v>547</v>
      </c>
      <c r="D19" s="149" t="s">
        <v>576</v>
      </c>
      <c r="E19" s="148">
        <v>0</v>
      </c>
      <c r="F19" s="148">
        <v>1</v>
      </c>
      <c r="G19" s="149" t="s">
        <v>482</v>
      </c>
      <c r="H19" s="148">
        <v>1</v>
      </c>
      <c r="I19" s="148" t="s">
        <v>459</v>
      </c>
    </row>
    <row r="20" spans="1:9" ht="15">
      <c r="A20" s="148">
        <v>19</v>
      </c>
      <c r="B20" s="148">
        <v>38</v>
      </c>
      <c r="C20" s="149" t="s">
        <v>560</v>
      </c>
      <c r="D20" s="149" t="s">
        <v>500</v>
      </c>
      <c r="E20" s="148">
        <v>0</v>
      </c>
      <c r="F20" s="148">
        <v>1</v>
      </c>
      <c r="G20" s="149"/>
      <c r="H20" s="148">
        <v>1</v>
      </c>
      <c r="I20" s="148" t="s">
        <v>459</v>
      </c>
    </row>
    <row r="21" spans="1:9" ht="60">
      <c r="A21" s="148">
        <v>20</v>
      </c>
      <c r="B21" s="148">
        <v>12</v>
      </c>
      <c r="C21" s="149" t="s">
        <v>550</v>
      </c>
      <c r="D21" s="149" t="s">
        <v>573</v>
      </c>
      <c r="E21" s="148">
        <v>0</v>
      </c>
      <c r="F21" s="148">
        <v>1</v>
      </c>
      <c r="G21" s="149" t="s">
        <v>503</v>
      </c>
      <c r="H21" s="153">
        <v>1</v>
      </c>
      <c r="I21" s="148" t="s">
        <v>459</v>
      </c>
    </row>
    <row r="22" spans="1:9" ht="30">
      <c r="A22" s="148">
        <v>21</v>
      </c>
      <c r="B22" s="148">
        <v>21</v>
      </c>
      <c r="C22" s="149" t="s">
        <v>529</v>
      </c>
      <c r="D22" s="149" t="s">
        <v>484</v>
      </c>
      <c r="E22" s="148">
        <v>0</v>
      </c>
      <c r="F22" s="148">
        <v>1</v>
      </c>
      <c r="G22" s="149" t="s">
        <v>485</v>
      </c>
      <c r="H22" s="148">
        <v>1</v>
      </c>
      <c r="I22" s="148" t="s">
        <v>459</v>
      </c>
    </row>
    <row r="23" spans="1:9" ht="45">
      <c r="A23" s="148">
        <v>22</v>
      </c>
      <c r="B23" s="148">
        <v>33</v>
      </c>
      <c r="C23" s="149" t="s">
        <v>551</v>
      </c>
      <c r="D23" s="149" t="s">
        <v>498</v>
      </c>
      <c r="E23" s="148">
        <v>0</v>
      </c>
      <c r="F23" s="148">
        <v>1</v>
      </c>
      <c r="G23" s="149" t="s">
        <v>499</v>
      </c>
      <c r="H23" s="148">
        <v>1</v>
      </c>
      <c r="I23" s="148" t="s">
        <v>459</v>
      </c>
    </row>
    <row r="24" spans="1:9" ht="15">
      <c r="A24" s="148">
        <v>23</v>
      </c>
      <c r="B24" s="148">
        <v>43</v>
      </c>
      <c r="C24" s="149" t="s">
        <v>549</v>
      </c>
      <c r="D24" s="149" t="s">
        <v>520</v>
      </c>
      <c r="E24" s="148">
        <v>0</v>
      </c>
      <c r="F24" s="148">
        <v>1</v>
      </c>
      <c r="G24" s="149"/>
      <c r="H24" s="148">
        <v>1</v>
      </c>
      <c r="I24" s="148" t="s">
        <v>459</v>
      </c>
    </row>
    <row r="25" spans="1:9" ht="60">
      <c r="A25" s="148">
        <v>24</v>
      </c>
      <c r="B25" s="148">
        <v>16</v>
      </c>
      <c r="C25" s="149" t="s">
        <v>534</v>
      </c>
      <c r="D25" s="149" t="s">
        <v>507</v>
      </c>
      <c r="E25" s="148">
        <v>0</v>
      </c>
      <c r="F25" s="148">
        <v>1</v>
      </c>
      <c r="G25" s="149" t="s">
        <v>508</v>
      </c>
      <c r="H25" s="148">
        <v>1</v>
      </c>
      <c r="I25" s="148" t="s">
        <v>459</v>
      </c>
    </row>
    <row r="26" spans="1:9" ht="57" customHeight="1">
      <c r="A26" s="148">
        <v>25</v>
      </c>
      <c r="B26" s="148">
        <v>26</v>
      </c>
      <c r="C26" s="149" t="s">
        <v>552</v>
      </c>
      <c r="D26" s="149" t="s">
        <v>490</v>
      </c>
      <c r="E26" s="148">
        <v>0</v>
      </c>
      <c r="F26" s="148">
        <v>1</v>
      </c>
      <c r="G26" s="149"/>
      <c r="H26" s="148">
        <v>1</v>
      </c>
      <c r="I26" s="148" t="s">
        <v>459</v>
      </c>
    </row>
    <row r="27" spans="1:9" ht="30">
      <c r="A27" s="148">
        <v>26</v>
      </c>
      <c r="B27" s="148">
        <v>8</v>
      </c>
      <c r="C27" s="149" t="s">
        <v>543</v>
      </c>
      <c r="D27" s="149" t="s">
        <v>478</v>
      </c>
      <c r="E27" s="148">
        <v>0</v>
      </c>
      <c r="F27" s="148">
        <v>1</v>
      </c>
      <c r="G27" s="149" t="s">
        <v>479</v>
      </c>
      <c r="H27" s="148">
        <v>1</v>
      </c>
      <c r="I27" s="148" t="s">
        <v>459</v>
      </c>
    </row>
    <row r="28" spans="1:9" ht="45">
      <c r="A28" s="148">
        <v>27</v>
      </c>
      <c r="B28" s="148">
        <v>6</v>
      </c>
      <c r="C28" s="149" t="s">
        <v>558</v>
      </c>
      <c r="D28" s="149" t="s">
        <v>475</v>
      </c>
      <c r="E28" s="148">
        <v>0</v>
      </c>
      <c r="F28" s="148">
        <v>1</v>
      </c>
      <c r="G28" s="149" t="s">
        <v>476</v>
      </c>
      <c r="H28" s="148">
        <v>1</v>
      </c>
      <c r="I28" s="148" t="s">
        <v>459</v>
      </c>
    </row>
    <row r="29" spans="1:9" ht="30">
      <c r="A29" s="148">
        <v>28</v>
      </c>
      <c r="B29" s="148">
        <v>15</v>
      </c>
      <c r="C29" s="149" t="s">
        <v>559</v>
      </c>
      <c r="D29" s="149" t="s">
        <v>506</v>
      </c>
      <c r="E29" s="148">
        <v>0</v>
      </c>
      <c r="F29" s="148">
        <v>1</v>
      </c>
      <c r="G29" s="149" t="s">
        <v>502</v>
      </c>
      <c r="H29" s="148">
        <v>1</v>
      </c>
      <c r="I29" s="148" t="s">
        <v>459</v>
      </c>
    </row>
    <row r="30" spans="1:9" ht="30">
      <c r="A30" s="148">
        <v>29</v>
      </c>
      <c r="B30" s="148">
        <v>5</v>
      </c>
      <c r="C30" s="149" t="s">
        <v>555</v>
      </c>
      <c r="D30" s="149" t="s">
        <v>473</v>
      </c>
      <c r="E30" s="148">
        <v>0</v>
      </c>
      <c r="F30" s="148">
        <v>1</v>
      </c>
      <c r="G30" s="149" t="s">
        <v>474</v>
      </c>
      <c r="H30" s="148">
        <v>1</v>
      </c>
      <c r="I30" s="148" t="s">
        <v>459</v>
      </c>
    </row>
    <row r="31" spans="1:9" ht="45">
      <c r="A31" s="148">
        <v>30</v>
      </c>
      <c r="B31" s="148">
        <v>11</v>
      </c>
      <c r="C31" s="149" t="s">
        <v>545</v>
      </c>
      <c r="D31" s="149" t="s">
        <v>572</v>
      </c>
      <c r="E31" s="148">
        <v>1</v>
      </c>
      <c r="F31" s="148">
        <v>1</v>
      </c>
      <c r="G31" s="149"/>
      <c r="H31" s="148">
        <v>1</v>
      </c>
      <c r="I31" s="148" t="s">
        <v>459</v>
      </c>
    </row>
    <row r="32" spans="1:9" ht="30">
      <c r="A32" s="148">
        <v>31</v>
      </c>
      <c r="B32" s="148">
        <v>10</v>
      </c>
      <c r="C32" s="149" t="s">
        <v>561</v>
      </c>
      <c r="D32" s="149" t="s">
        <v>481</v>
      </c>
      <c r="E32" s="148">
        <v>0</v>
      </c>
      <c r="F32" s="148">
        <v>1</v>
      </c>
      <c r="G32" s="149" t="s">
        <v>482</v>
      </c>
      <c r="H32" s="148">
        <v>1</v>
      </c>
      <c r="I32" s="148" t="s">
        <v>459</v>
      </c>
    </row>
    <row r="33" spans="1:9" ht="15">
      <c r="A33" s="148">
        <v>32</v>
      </c>
      <c r="B33" s="148">
        <v>24</v>
      </c>
      <c r="C33" s="149" t="s">
        <v>546</v>
      </c>
      <c r="D33" s="149" t="s">
        <v>488</v>
      </c>
      <c r="E33" s="148">
        <v>0</v>
      </c>
      <c r="F33" s="148">
        <v>1</v>
      </c>
      <c r="G33" s="149"/>
      <c r="H33" s="148">
        <v>1</v>
      </c>
      <c r="I33" s="148" t="s">
        <v>459</v>
      </c>
    </row>
    <row r="34" spans="1:9" ht="15">
      <c r="A34" s="148">
        <v>33</v>
      </c>
      <c r="B34" s="148">
        <v>9</v>
      </c>
      <c r="C34" s="149" t="s">
        <v>542</v>
      </c>
      <c r="D34" s="149" t="s">
        <v>480</v>
      </c>
      <c r="E34" s="148">
        <v>0</v>
      </c>
      <c r="F34" s="148">
        <v>1</v>
      </c>
      <c r="G34" s="149"/>
      <c r="H34" s="148">
        <v>1</v>
      </c>
      <c r="I34" s="148" t="s">
        <v>459</v>
      </c>
    </row>
    <row r="35" spans="1:9" ht="30">
      <c r="A35" s="148">
        <v>34</v>
      </c>
      <c r="B35" s="148">
        <v>20</v>
      </c>
      <c r="C35" s="149" t="s">
        <v>536</v>
      </c>
      <c r="D35" s="149" t="s">
        <v>483</v>
      </c>
      <c r="E35" s="148">
        <v>1</v>
      </c>
      <c r="F35" s="148">
        <v>1</v>
      </c>
      <c r="G35" s="149"/>
      <c r="H35" s="148">
        <v>1</v>
      </c>
      <c r="I35" s="148" t="s">
        <v>459</v>
      </c>
    </row>
    <row r="36" spans="1:9" ht="45">
      <c r="A36" s="148">
        <v>35</v>
      </c>
      <c r="B36" s="148">
        <v>30</v>
      </c>
      <c r="C36" s="149" t="s">
        <v>556</v>
      </c>
      <c r="D36" s="149" t="s">
        <v>493</v>
      </c>
      <c r="E36" s="148">
        <v>0</v>
      </c>
      <c r="F36" s="148">
        <v>1</v>
      </c>
      <c r="G36" s="149" t="s">
        <v>494</v>
      </c>
      <c r="H36" s="148">
        <v>1</v>
      </c>
      <c r="I36" s="148" t="s">
        <v>459</v>
      </c>
    </row>
    <row r="37" spans="1:9" ht="15">
      <c r="A37" s="148">
        <v>36</v>
      </c>
      <c r="B37" s="148">
        <v>22</v>
      </c>
      <c r="C37" s="149" t="s">
        <v>531</v>
      </c>
      <c r="D37" s="149" t="s">
        <v>486</v>
      </c>
      <c r="E37" s="148">
        <v>0</v>
      </c>
      <c r="F37" s="148">
        <v>1</v>
      </c>
      <c r="G37" s="149"/>
      <c r="H37" s="148">
        <v>1</v>
      </c>
      <c r="I37" s="148" t="s">
        <v>459</v>
      </c>
    </row>
    <row r="38" spans="1:9" ht="30">
      <c r="A38" s="148">
        <v>37</v>
      </c>
      <c r="B38" s="148">
        <v>44</v>
      </c>
      <c r="C38" s="149" t="s">
        <v>565</v>
      </c>
      <c r="D38" s="149" t="s">
        <v>521</v>
      </c>
      <c r="E38" s="148">
        <v>0</v>
      </c>
      <c r="F38" s="148">
        <v>1</v>
      </c>
      <c r="G38" s="149" t="s">
        <v>522</v>
      </c>
      <c r="H38" s="148">
        <v>1</v>
      </c>
      <c r="I38" s="148" t="s">
        <v>459</v>
      </c>
    </row>
    <row r="39" spans="1:9" ht="30">
      <c r="A39" s="148">
        <v>38</v>
      </c>
      <c r="B39" s="148">
        <v>45</v>
      </c>
      <c r="C39" s="149" t="s">
        <v>540</v>
      </c>
      <c r="D39" s="149" t="s">
        <v>523</v>
      </c>
      <c r="E39" s="148">
        <v>0</v>
      </c>
      <c r="F39" s="148">
        <v>1</v>
      </c>
      <c r="G39" s="149" t="s">
        <v>524</v>
      </c>
      <c r="H39" s="148">
        <v>1</v>
      </c>
      <c r="I39" s="148" t="s">
        <v>459</v>
      </c>
    </row>
    <row r="40" spans="1:9" ht="15">
      <c r="A40" s="148">
        <v>39</v>
      </c>
      <c r="B40" s="148">
        <v>41</v>
      </c>
      <c r="C40" s="149" t="s">
        <v>535</v>
      </c>
      <c r="D40" s="149" t="s">
        <v>509</v>
      </c>
      <c r="E40" s="148">
        <v>0</v>
      </c>
      <c r="F40" s="148">
        <v>1</v>
      </c>
      <c r="G40" s="149" t="s">
        <v>510</v>
      </c>
      <c r="H40" s="148">
        <v>1</v>
      </c>
      <c r="I40" s="148" t="s">
        <v>459</v>
      </c>
    </row>
    <row r="41" spans="1:9" ht="30">
      <c r="A41" s="154">
        <v>40</v>
      </c>
      <c r="B41" s="154">
        <v>3</v>
      </c>
      <c r="C41" s="155" t="s">
        <v>526</v>
      </c>
      <c r="D41" s="155" t="s">
        <v>460</v>
      </c>
      <c r="E41" s="154">
        <v>0</v>
      </c>
      <c r="F41" s="154">
        <v>0</v>
      </c>
      <c r="G41" s="155"/>
      <c r="H41" s="154">
        <v>1</v>
      </c>
      <c r="I41" s="154" t="s">
        <v>459</v>
      </c>
    </row>
    <row r="42" spans="1:9" ht="90">
      <c r="A42" s="154">
        <v>41</v>
      </c>
      <c r="B42" s="154">
        <v>36</v>
      </c>
      <c r="C42" s="155" t="s">
        <v>465</v>
      </c>
      <c r="D42" s="155" t="s">
        <v>465</v>
      </c>
      <c r="E42" s="154">
        <v>0</v>
      </c>
      <c r="F42" s="154">
        <v>0</v>
      </c>
      <c r="G42" s="155" t="s">
        <v>466</v>
      </c>
      <c r="H42" s="154">
        <v>1</v>
      </c>
      <c r="I42" s="154" t="s">
        <v>459</v>
      </c>
    </row>
    <row r="43" spans="1:9" ht="60">
      <c r="A43" s="154">
        <v>42</v>
      </c>
      <c r="B43" s="154">
        <v>17</v>
      </c>
      <c r="C43" s="155" t="s">
        <v>462</v>
      </c>
      <c r="D43" s="155" t="s">
        <v>462</v>
      </c>
      <c r="E43" s="154">
        <v>0</v>
      </c>
      <c r="F43" s="154">
        <v>0</v>
      </c>
      <c r="G43" s="155"/>
      <c r="H43" s="154">
        <v>1</v>
      </c>
      <c r="I43" s="154" t="s">
        <v>459</v>
      </c>
    </row>
    <row r="44" spans="1:9" ht="60">
      <c r="A44" s="154">
        <v>43</v>
      </c>
      <c r="B44" s="154">
        <v>19</v>
      </c>
      <c r="C44" s="155" t="s">
        <v>463</v>
      </c>
      <c r="D44" s="155" t="s">
        <v>463</v>
      </c>
      <c r="E44" s="154">
        <v>0</v>
      </c>
      <c r="F44" s="154">
        <v>0</v>
      </c>
      <c r="G44" s="155"/>
      <c r="H44" s="154">
        <v>1</v>
      </c>
      <c r="I44" s="154" t="s">
        <v>459</v>
      </c>
    </row>
    <row r="45" spans="1:9" ht="45">
      <c r="A45" s="154">
        <v>44</v>
      </c>
      <c r="B45" s="154">
        <v>14</v>
      </c>
      <c r="C45" s="155" t="s">
        <v>469</v>
      </c>
      <c r="D45" s="155" t="s">
        <v>469</v>
      </c>
      <c r="E45" s="154">
        <v>0</v>
      </c>
      <c r="F45" s="154">
        <v>0</v>
      </c>
      <c r="G45" s="155"/>
      <c r="H45" s="154">
        <v>1</v>
      </c>
      <c r="I45" s="154" t="s">
        <v>459</v>
      </c>
    </row>
    <row r="46" spans="1:9" ht="15">
      <c r="A46" s="154">
        <v>45</v>
      </c>
      <c r="B46" s="154">
        <v>39</v>
      </c>
      <c r="C46" s="155" t="s">
        <v>467</v>
      </c>
      <c r="D46" s="155" t="s">
        <v>467</v>
      </c>
      <c r="E46" s="154">
        <v>0</v>
      </c>
      <c r="F46" s="154">
        <v>0</v>
      </c>
      <c r="G46" s="155"/>
      <c r="H46" s="154">
        <v>1</v>
      </c>
      <c r="I46" s="154" t="s">
        <v>459</v>
      </c>
    </row>
    <row r="47" spans="1:9" ht="45">
      <c r="A47" s="154">
        <v>46</v>
      </c>
      <c r="B47" s="154">
        <v>4</v>
      </c>
      <c r="C47" s="155" t="s">
        <v>527</v>
      </c>
      <c r="D47" s="155" t="s">
        <v>461</v>
      </c>
      <c r="E47" s="154">
        <v>1</v>
      </c>
      <c r="F47" s="154">
        <v>0</v>
      </c>
      <c r="G47" s="155"/>
      <c r="H47" s="154">
        <v>1</v>
      </c>
      <c r="I47" s="154" t="s">
        <v>459</v>
      </c>
    </row>
    <row r="48" spans="1:9" ht="60">
      <c r="A48" s="154">
        <v>47</v>
      </c>
      <c r="B48" s="154">
        <v>28</v>
      </c>
      <c r="C48" s="155" t="s">
        <v>464</v>
      </c>
      <c r="D48" s="155" t="s">
        <v>464</v>
      </c>
      <c r="E48" s="154">
        <v>0</v>
      </c>
      <c r="F48" s="154">
        <v>0</v>
      </c>
      <c r="G48" s="155"/>
      <c r="H48" s="154">
        <v>1</v>
      </c>
      <c r="I48" s="154" t="s">
        <v>459</v>
      </c>
    </row>
    <row r="49" spans="1:9" ht="15">
      <c r="A49" s="154">
        <v>48</v>
      </c>
      <c r="B49" s="154">
        <v>37</v>
      </c>
      <c r="C49" s="155" t="s">
        <v>458</v>
      </c>
      <c r="D49" s="155" t="s">
        <v>458</v>
      </c>
      <c r="E49" s="154">
        <v>1</v>
      </c>
      <c r="F49" s="154">
        <v>0</v>
      </c>
      <c r="G49" s="155"/>
      <c r="H49" s="154">
        <v>1</v>
      </c>
      <c r="I49" s="154" t="s">
        <v>459</v>
      </c>
    </row>
    <row r="50" spans="1:9" ht="75">
      <c r="A50" s="154">
        <v>49</v>
      </c>
      <c r="B50" s="154">
        <v>42</v>
      </c>
      <c r="C50" s="155" t="s">
        <v>468</v>
      </c>
      <c r="D50" s="155" t="s">
        <v>468</v>
      </c>
      <c r="E50" s="154">
        <v>0</v>
      </c>
      <c r="F50" s="154">
        <v>0</v>
      </c>
      <c r="G50" s="155"/>
      <c r="H50" s="154">
        <v>1</v>
      </c>
      <c r="I50" s="154" t="s">
        <v>459</v>
      </c>
    </row>
    <row r="51" spans="1:9" ht="15">
      <c r="A51" s="154">
        <v>50</v>
      </c>
      <c r="B51" s="154">
        <v>35</v>
      </c>
      <c r="C51" s="155" t="s">
        <v>470</v>
      </c>
      <c r="D51" s="155" t="s">
        <v>470</v>
      </c>
      <c r="E51" s="154">
        <v>1</v>
      </c>
      <c r="F51" s="154">
        <v>0</v>
      </c>
      <c r="G51" s="155"/>
      <c r="H51" s="154">
        <v>1.67</v>
      </c>
      <c r="I51" s="154" t="s">
        <v>459</v>
      </c>
    </row>
  </sheetData>
  <sheetProtection password="CB9E" sheet="1"/>
  <autoFilter ref="A1:I5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AT64"/>
  <sheetViews>
    <sheetView view="pageBreakPreview" zoomScale="130" zoomScaleSheetLayoutView="130" zoomScalePageLayoutView="0" workbookViewId="0" topLeftCell="A1">
      <selection activeCell="O23" sqref="O23:AR23"/>
    </sheetView>
  </sheetViews>
  <sheetFormatPr defaultColWidth="9.140625" defaultRowHeight="15" outlineLevelRow="1"/>
  <cols>
    <col min="1" max="1" width="5.8515625" style="5" bestFit="1" customWidth="1"/>
    <col min="2" max="44" width="2.00390625" style="5" customWidth="1"/>
    <col min="45" max="45" width="8.421875" style="5" customWidth="1"/>
    <col min="46" max="46" width="14.28125" style="5" bestFit="1" customWidth="1"/>
    <col min="47" max="47" width="9.140625" style="5" customWidth="1"/>
    <col min="48" max="48" width="15.7109375" style="5" customWidth="1"/>
    <col min="49" max="16384" width="9.140625" style="5" customWidth="1"/>
  </cols>
  <sheetData>
    <row r="1" spans="1:45" ht="15">
      <c r="A1" s="119" t="s">
        <v>569</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row>
    <row r="2" spans="2:45" ht="18.75">
      <c r="B2" s="6"/>
      <c r="C2" s="7"/>
      <c r="D2" s="7"/>
      <c r="E2" s="7"/>
      <c r="F2" s="7"/>
      <c r="G2" s="7"/>
      <c r="H2" s="7"/>
      <c r="I2" s="7"/>
      <c r="J2" s="7"/>
      <c r="K2" s="7"/>
      <c r="L2" s="7"/>
      <c r="M2" s="7"/>
      <c r="N2" s="101"/>
      <c r="O2" s="101"/>
      <c r="P2" s="102"/>
      <c r="Q2" s="102"/>
      <c r="R2" s="102"/>
      <c r="S2" s="102"/>
      <c r="T2" s="102"/>
      <c r="U2" s="102"/>
      <c r="V2" s="102"/>
      <c r="W2" s="102"/>
      <c r="X2" s="102"/>
      <c r="Y2" s="102"/>
      <c r="Z2" s="102"/>
      <c r="AA2" s="102"/>
      <c r="AB2" s="102"/>
      <c r="AC2" s="102"/>
      <c r="AD2" s="102"/>
      <c r="AE2" s="102"/>
      <c r="AF2" s="102"/>
      <c r="AG2" s="102"/>
      <c r="AH2" s="102"/>
      <c r="AI2" s="101"/>
      <c r="AJ2" s="101"/>
      <c r="AK2" s="101"/>
      <c r="AL2" s="101"/>
      <c r="AM2" s="101"/>
      <c r="AN2" s="101"/>
      <c r="AO2" s="101"/>
      <c r="AP2" s="101"/>
      <c r="AQ2" s="101"/>
      <c r="AR2" s="103"/>
      <c r="AS2"/>
    </row>
    <row r="3" spans="2:45" ht="15">
      <c r="B3" s="8"/>
      <c r="C3" s="9"/>
      <c r="D3" s="9"/>
      <c r="E3" s="9"/>
      <c r="F3" s="9"/>
      <c r="G3" s="9"/>
      <c r="H3" s="9"/>
      <c r="I3" s="9"/>
      <c r="J3" s="9"/>
      <c r="K3" s="9"/>
      <c r="L3" s="9"/>
      <c r="M3" s="9"/>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5"/>
      <c r="AS3"/>
    </row>
    <row r="4" spans="2:45" ht="18.75">
      <c r="B4" s="8"/>
      <c r="C4" s="9"/>
      <c r="D4" s="9"/>
      <c r="E4" s="9"/>
      <c r="F4" s="9"/>
      <c r="G4" s="9"/>
      <c r="H4" s="9"/>
      <c r="I4" s="9"/>
      <c r="J4" s="9"/>
      <c r="K4" s="9"/>
      <c r="L4" s="9"/>
      <c r="M4" s="9"/>
      <c r="N4" s="104"/>
      <c r="O4" s="104"/>
      <c r="P4" s="106"/>
      <c r="Q4" s="106"/>
      <c r="R4" s="106"/>
      <c r="S4" s="106"/>
      <c r="T4" s="106"/>
      <c r="U4" s="106"/>
      <c r="V4" s="106"/>
      <c r="W4" s="106"/>
      <c r="X4" s="106"/>
      <c r="Y4" s="348" t="s">
        <v>94</v>
      </c>
      <c r="Z4" s="348"/>
      <c r="AA4" s="348"/>
      <c r="AB4" s="348"/>
      <c r="AC4" s="348"/>
      <c r="AD4" s="348"/>
      <c r="AE4" s="348"/>
      <c r="AF4" s="348"/>
      <c r="AG4" s="348"/>
      <c r="AH4" s="348"/>
      <c r="AI4" s="348"/>
      <c r="AJ4" s="348"/>
      <c r="AK4" s="348"/>
      <c r="AL4" s="348"/>
      <c r="AM4" s="348"/>
      <c r="AN4" s="348"/>
      <c r="AO4" s="348"/>
      <c r="AP4" s="348"/>
      <c r="AQ4" s="348"/>
      <c r="AR4" s="348"/>
      <c r="AS4"/>
    </row>
    <row r="5" spans="2:45" ht="27.75" customHeight="1">
      <c r="B5" s="8"/>
      <c r="C5" s="9"/>
      <c r="D5" s="9"/>
      <c r="E5" s="9"/>
      <c r="F5" s="9"/>
      <c r="G5" s="9"/>
      <c r="H5" s="9"/>
      <c r="I5" s="9"/>
      <c r="J5" s="9"/>
      <c r="K5" s="9"/>
      <c r="L5" s="9"/>
      <c r="M5" s="9"/>
      <c r="N5" s="104"/>
      <c r="O5" s="104"/>
      <c r="P5" s="104"/>
      <c r="Q5" s="104"/>
      <c r="R5" s="104"/>
      <c r="S5" s="104"/>
      <c r="T5" s="104"/>
      <c r="U5" s="104"/>
      <c r="V5" s="104"/>
      <c r="W5" s="104"/>
      <c r="X5" s="349" t="s">
        <v>95</v>
      </c>
      <c r="Y5" s="349"/>
      <c r="Z5" s="349"/>
      <c r="AA5" s="349"/>
      <c r="AB5" s="349"/>
      <c r="AC5" s="349"/>
      <c r="AD5" s="349"/>
      <c r="AE5" s="349"/>
      <c r="AF5" s="349"/>
      <c r="AG5" s="349"/>
      <c r="AH5" s="349"/>
      <c r="AI5" s="349"/>
      <c r="AJ5" s="349"/>
      <c r="AK5" s="349"/>
      <c r="AL5" s="349"/>
      <c r="AM5" s="349"/>
      <c r="AN5" s="349"/>
      <c r="AO5" s="349"/>
      <c r="AP5" s="349"/>
      <c r="AQ5" s="349"/>
      <c r="AR5" s="349"/>
      <c r="AS5"/>
    </row>
    <row r="6" spans="2:45" s="108" customFormat="1" ht="12" customHeight="1">
      <c r="B6" s="107"/>
      <c r="C6" s="104"/>
      <c r="D6" s="104"/>
      <c r="E6" s="104"/>
      <c r="F6" s="104"/>
      <c r="G6" s="104"/>
      <c r="H6" s="104"/>
      <c r="I6" s="104"/>
      <c r="J6" s="104"/>
      <c r="K6" s="104"/>
      <c r="L6" s="104"/>
      <c r="M6" s="104"/>
      <c r="N6" s="104"/>
      <c r="O6" s="104"/>
      <c r="P6" s="104"/>
      <c r="Q6" s="104"/>
      <c r="R6" s="104"/>
      <c r="S6" s="104"/>
      <c r="T6" s="104"/>
      <c r="U6" s="104"/>
      <c r="V6" s="104"/>
      <c r="W6" s="104"/>
      <c r="X6" s="349"/>
      <c r="Y6" s="349"/>
      <c r="Z6" s="349"/>
      <c r="AA6" s="349"/>
      <c r="AB6" s="349"/>
      <c r="AC6" s="349"/>
      <c r="AD6" s="349"/>
      <c r="AE6" s="349"/>
      <c r="AF6" s="349"/>
      <c r="AG6" s="349"/>
      <c r="AH6" s="349"/>
      <c r="AI6" s="349"/>
      <c r="AJ6" s="349"/>
      <c r="AK6" s="349"/>
      <c r="AL6" s="349"/>
      <c r="AM6" s="349"/>
      <c r="AN6" s="349"/>
      <c r="AO6" s="349"/>
      <c r="AP6" s="349"/>
      <c r="AQ6" s="349"/>
      <c r="AR6" s="349"/>
      <c r="AS6" s="73"/>
    </row>
    <row r="7" spans="2:45" ht="15">
      <c r="B7" s="350" t="s">
        <v>2</v>
      </c>
      <c r="C7" s="350"/>
      <c r="D7" s="350"/>
      <c r="E7" s="350"/>
      <c r="F7" s="350"/>
      <c r="G7" s="350"/>
      <c r="H7" s="350"/>
      <c r="I7" s="350"/>
      <c r="J7" s="350"/>
      <c r="K7" s="350"/>
      <c r="L7" s="350"/>
      <c r="M7" s="350"/>
      <c r="N7" s="350"/>
      <c r="O7" s="350"/>
      <c r="P7" s="350"/>
      <c r="Q7" s="350"/>
      <c r="R7" s="350"/>
      <c r="S7" s="351" t="s">
        <v>3</v>
      </c>
      <c r="T7" s="351"/>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5"/>
      <c r="AS7"/>
    </row>
    <row r="8" spans="2:45" s="108" customFormat="1" ht="11.25" customHeight="1">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73"/>
    </row>
    <row r="9" spans="2:45" ht="15">
      <c r="B9" s="353" t="s">
        <v>0</v>
      </c>
      <c r="C9" s="353"/>
      <c r="D9" s="342" t="s">
        <v>96</v>
      </c>
      <c r="E9" s="342"/>
      <c r="F9" s="342"/>
      <c r="G9" s="342"/>
      <c r="H9" s="342"/>
      <c r="I9" s="342"/>
      <c r="J9" s="342"/>
      <c r="K9" s="274" t="s">
        <v>0</v>
      </c>
      <c r="L9" s="274"/>
      <c r="M9" s="354" t="s">
        <v>97</v>
      </c>
      <c r="N9" s="354"/>
      <c r="O9" s="354"/>
      <c r="P9" s="354"/>
      <c r="Q9" s="354"/>
      <c r="R9" s="354"/>
      <c r="S9" s="274" t="s">
        <v>0</v>
      </c>
      <c r="T9" s="274"/>
      <c r="U9" s="344" t="s">
        <v>98</v>
      </c>
      <c r="V9" s="344"/>
      <c r="W9" s="344"/>
      <c r="X9" s="344"/>
      <c r="Y9" s="344"/>
      <c r="Z9" s="344"/>
      <c r="AA9" s="344"/>
      <c r="AB9" s="344"/>
      <c r="AC9" s="344"/>
      <c r="AD9" s="344"/>
      <c r="AE9" s="344"/>
      <c r="AF9" s="344"/>
      <c r="AG9" s="344"/>
      <c r="AH9" s="344"/>
      <c r="AI9" s="344"/>
      <c r="AJ9" s="344"/>
      <c r="AK9" s="344"/>
      <c r="AL9" s="344"/>
      <c r="AM9" s="344"/>
      <c r="AN9" s="344"/>
      <c r="AO9" s="344"/>
      <c r="AP9" s="344"/>
      <c r="AQ9" s="344"/>
      <c r="AR9" s="344"/>
      <c r="AS9"/>
    </row>
    <row r="10" spans="2:45" s="108" customFormat="1" ht="9" customHeight="1">
      <c r="B10" s="109"/>
      <c r="C10" s="110"/>
      <c r="D10" s="111"/>
      <c r="E10" s="111"/>
      <c r="F10" s="111"/>
      <c r="G10" s="111"/>
      <c r="H10" s="111"/>
      <c r="I10" s="111"/>
      <c r="J10" s="111"/>
      <c r="K10" s="110"/>
      <c r="L10" s="110"/>
      <c r="M10" s="111"/>
      <c r="N10" s="111"/>
      <c r="O10" s="111"/>
      <c r="P10" s="111"/>
      <c r="Q10" s="111"/>
      <c r="R10" s="111"/>
      <c r="S10" s="110"/>
      <c r="T10" s="110"/>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2"/>
      <c r="AS10" s="73"/>
    </row>
    <row r="11" spans="2:45" ht="15">
      <c r="B11" s="340" t="s">
        <v>99</v>
      </c>
      <c r="C11" s="340"/>
      <c r="D11" s="340"/>
      <c r="E11" s="340"/>
      <c r="F11" s="340"/>
      <c r="G11" s="340"/>
      <c r="H11" s="340"/>
      <c r="I11" s="340"/>
      <c r="J11" s="340"/>
      <c r="K11" s="340"/>
      <c r="L11" s="340"/>
      <c r="M11" s="340"/>
      <c r="N11" s="340"/>
      <c r="O11" s="345">
        <v>42930</v>
      </c>
      <c r="P11" s="345"/>
      <c r="Q11" s="345"/>
      <c r="R11" s="345"/>
      <c r="S11" s="345"/>
      <c r="T11" s="345"/>
      <c r="U11" s="345"/>
      <c r="V11" s="345"/>
      <c r="W11" s="345"/>
      <c r="X11" s="346" t="s">
        <v>100</v>
      </c>
      <c r="Y11" s="346"/>
      <c r="Z11" s="346"/>
      <c r="AA11" s="346"/>
      <c r="AB11" s="346"/>
      <c r="AC11" s="346"/>
      <c r="AD11" s="346"/>
      <c r="AE11" s="346"/>
      <c r="AF11" s="346"/>
      <c r="AG11" s="347"/>
      <c r="AH11" s="347"/>
      <c r="AI11" s="347"/>
      <c r="AJ11" s="347"/>
      <c r="AK11" s="347"/>
      <c r="AL11" s="347"/>
      <c r="AM11" s="347"/>
      <c r="AN11" s="347"/>
      <c r="AO11" s="347"/>
      <c r="AP11" s="347"/>
      <c r="AQ11" s="347"/>
      <c r="AR11" s="347"/>
      <c r="AS11"/>
    </row>
    <row r="12" spans="2:45" ht="15">
      <c r="B12" s="340" t="s">
        <v>101</v>
      </c>
      <c r="C12" s="340"/>
      <c r="D12" s="340"/>
      <c r="E12" s="340"/>
      <c r="F12" s="340"/>
      <c r="G12" s="340"/>
      <c r="H12" s="340"/>
      <c r="I12" s="340"/>
      <c r="J12" s="340"/>
      <c r="K12" s="340"/>
      <c r="L12" s="340"/>
      <c r="M12" s="340"/>
      <c r="N12" s="340"/>
      <c r="O12" s="339" t="s">
        <v>0</v>
      </c>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row>
    <row r="13" spans="2:45" ht="15">
      <c r="B13" s="338" t="s">
        <v>102</v>
      </c>
      <c r="C13" s="338"/>
      <c r="D13" s="338"/>
      <c r="E13" s="338"/>
      <c r="F13" s="338"/>
      <c r="G13" s="338"/>
      <c r="H13" s="338"/>
      <c r="I13" s="338"/>
      <c r="J13" s="338"/>
      <c r="K13" s="338"/>
      <c r="L13" s="338"/>
      <c r="M13" s="338"/>
      <c r="N13" s="338"/>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row>
    <row r="14" spans="2:45" ht="15.75" thickBot="1">
      <c r="B14" s="340" t="s">
        <v>103</v>
      </c>
      <c r="C14" s="340"/>
      <c r="D14" s="340"/>
      <c r="E14" s="340"/>
      <c r="F14" s="340"/>
      <c r="G14" s="340"/>
      <c r="H14" s="340"/>
      <c r="I14" s="340"/>
      <c r="J14" s="340"/>
      <c r="K14" s="340"/>
      <c r="L14" s="340"/>
      <c r="M14" s="340"/>
      <c r="N14" s="340"/>
      <c r="O14" s="339" t="s">
        <v>0</v>
      </c>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row>
    <row r="15" spans="2:45" ht="18" customHeight="1" thickBot="1" thickTop="1">
      <c r="B15" s="341" t="s">
        <v>104</v>
      </c>
      <c r="C15" s="341"/>
      <c r="D15" s="341"/>
      <c r="E15" s="341"/>
      <c r="F15" s="341"/>
      <c r="G15" s="341"/>
      <c r="H15" s="341"/>
      <c r="I15" s="341"/>
      <c r="J15" s="341"/>
      <c r="K15" s="341"/>
      <c r="L15" s="341"/>
      <c r="M15" s="341"/>
      <c r="N15" s="341"/>
      <c r="O15" s="274" t="s">
        <v>3</v>
      </c>
      <c r="P15" s="274"/>
      <c r="Q15" s="342" t="s">
        <v>105</v>
      </c>
      <c r="R15" s="342"/>
      <c r="S15" s="342"/>
      <c r="T15" s="342"/>
      <c r="U15" s="342"/>
      <c r="V15" s="342"/>
      <c r="W15" s="342"/>
      <c r="X15" s="274"/>
      <c r="Y15" s="274"/>
      <c r="Z15" s="343" t="s">
        <v>106</v>
      </c>
      <c r="AA15" s="343"/>
      <c r="AB15" s="343"/>
      <c r="AC15" s="343"/>
      <c r="AD15" s="343"/>
      <c r="AE15" s="343"/>
      <c r="AF15" s="343"/>
      <c r="AG15" s="343"/>
      <c r="AH15" s="343"/>
      <c r="AI15" s="343"/>
      <c r="AJ15" s="343"/>
      <c r="AK15" s="343"/>
      <c r="AL15" s="343"/>
      <c r="AM15" s="343"/>
      <c r="AN15" s="343"/>
      <c r="AO15" s="343"/>
      <c r="AP15" s="343"/>
      <c r="AQ15" s="343"/>
      <c r="AR15" s="343"/>
      <c r="AS15"/>
    </row>
    <row r="16" spans="2:45" ht="18" customHeight="1" thickTop="1">
      <c r="B16" s="337" t="s">
        <v>107</v>
      </c>
      <c r="C16" s="337"/>
      <c r="D16" s="337"/>
      <c r="E16" s="337"/>
      <c r="F16" s="337"/>
      <c r="G16" s="337"/>
      <c r="H16" s="337"/>
      <c r="I16" s="337"/>
      <c r="J16" s="337"/>
      <c r="K16" s="337"/>
      <c r="L16" s="337"/>
      <c r="M16" s="337"/>
      <c r="N16" s="337"/>
      <c r="O16" s="319"/>
      <c r="P16" s="319"/>
      <c r="Q16" s="319"/>
      <c r="R16" s="319"/>
      <c r="S16" s="319"/>
      <c r="T16" s="319"/>
      <c r="U16" s="319"/>
      <c r="V16" s="319"/>
      <c r="W16" s="319"/>
      <c r="X16" s="319"/>
      <c r="Y16" s="319"/>
      <c r="Z16" s="319"/>
      <c r="AA16" s="319"/>
      <c r="AB16" s="324" t="s">
        <v>108</v>
      </c>
      <c r="AC16" s="324"/>
      <c r="AD16" s="324"/>
      <c r="AE16" s="324"/>
      <c r="AF16" s="324"/>
      <c r="AG16" s="324"/>
      <c r="AH16" s="324"/>
      <c r="AI16" s="319"/>
      <c r="AJ16" s="319"/>
      <c r="AK16" s="319"/>
      <c r="AL16" s="319"/>
      <c r="AM16" s="319"/>
      <c r="AN16" s="319"/>
      <c r="AO16" s="319"/>
      <c r="AP16" s="319"/>
      <c r="AQ16" s="319"/>
      <c r="AR16" s="319"/>
      <c r="AS16"/>
    </row>
    <row r="17" spans="2:45" ht="18" customHeight="1">
      <c r="B17" s="318" t="s">
        <v>109</v>
      </c>
      <c r="C17" s="318"/>
      <c r="D17" s="318"/>
      <c r="E17" s="318"/>
      <c r="F17" s="318"/>
      <c r="G17" s="318"/>
      <c r="H17" s="318"/>
      <c r="I17" s="318"/>
      <c r="J17" s="318"/>
      <c r="K17" s="318"/>
      <c r="L17" s="318"/>
      <c r="M17" s="318"/>
      <c r="N17" s="318"/>
      <c r="O17" s="319"/>
      <c r="P17" s="319"/>
      <c r="Q17" s="319"/>
      <c r="R17" s="319"/>
      <c r="S17" s="319"/>
      <c r="T17" s="319"/>
      <c r="U17" s="319"/>
      <c r="V17" s="319"/>
      <c r="W17" s="319"/>
      <c r="X17" s="319"/>
      <c r="Y17" s="319"/>
      <c r="Z17" s="319"/>
      <c r="AA17" s="319"/>
      <c r="AB17" s="324" t="s">
        <v>110</v>
      </c>
      <c r="AC17" s="324"/>
      <c r="AD17" s="324"/>
      <c r="AE17" s="324"/>
      <c r="AF17" s="324"/>
      <c r="AG17" s="324"/>
      <c r="AH17" s="324"/>
      <c r="AI17" s="319"/>
      <c r="AJ17" s="319"/>
      <c r="AK17" s="319"/>
      <c r="AL17" s="319"/>
      <c r="AM17" s="319"/>
      <c r="AN17" s="319"/>
      <c r="AO17" s="319"/>
      <c r="AP17" s="319"/>
      <c r="AQ17" s="319"/>
      <c r="AR17" s="319"/>
      <c r="AS17"/>
    </row>
    <row r="18" spans="2:45" ht="14.25" customHeight="1">
      <c r="B18" s="329" t="s">
        <v>111</v>
      </c>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row>
    <row r="19" spans="2:45" ht="15">
      <c r="B19" s="330" t="s">
        <v>87</v>
      </c>
      <c r="C19" s="330"/>
      <c r="D19" s="330"/>
      <c r="E19" s="330"/>
      <c r="F19" s="330"/>
      <c r="G19" s="330"/>
      <c r="H19" s="330"/>
      <c r="I19" s="330"/>
      <c r="J19" s="330"/>
      <c r="K19" s="330"/>
      <c r="L19" s="330"/>
      <c r="M19" s="330"/>
      <c r="N19" s="330"/>
      <c r="O19" s="330"/>
      <c r="P19" s="330"/>
      <c r="Q19" s="331" t="str">
        <f>заявление!$R$9</f>
        <v>ФИО</v>
      </c>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10"/>
    </row>
    <row r="20" spans="2:45" ht="15">
      <c r="B20" s="330" t="s">
        <v>566</v>
      </c>
      <c r="C20" s="330"/>
      <c r="D20" s="330"/>
      <c r="E20" s="330"/>
      <c r="F20" s="330"/>
      <c r="G20" s="330"/>
      <c r="H20" s="330"/>
      <c r="I20" s="330"/>
      <c r="J20" s="330"/>
      <c r="K20" s="330"/>
      <c r="L20" s="330"/>
      <c r="M20" s="330"/>
      <c r="N20" s="330"/>
      <c r="O20" s="330"/>
      <c r="P20" s="330"/>
      <c r="Q20" s="336" t="e">
        <f>заявление!Z22</f>
        <v>#N/A</v>
      </c>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10"/>
    </row>
    <row r="21" spans="2:45" ht="15">
      <c r="B21" s="332" t="s">
        <v>112</v>
      </c>
      <c r="C21" s="332"/>
      <c r="D21" s="332"/>
      <c r="E21" s="332"/>
      <c r="F21" s="332"/>
      <c r="G21" s="332"/>
      <c r="H21" s="332"/>
      <c r="I21" s="332"/>
      <c r="J21" s="332"/>
      <c r="K21" s="332"/>
      <c r="L21" s="332"/>
      <c r="M21" s="332"/>
      <c r="N21" s="332"/>
      <c r="O21" s="332"/>
      <c r="P21" s="332"/>
      <c r="Q21" s="113" t="s">
        <v>113</v>
      </c>
      <c r="R21" s="333">
        <f>заявление!AB113</f>
        <v>42930</v>
      </c>
      <c r="S21" s="333"/>
      <c r="T21" s="333"/>
      <c r="U21" s="333"/>
      <c r="V21" s="333"/>
      <c r="W21" s="333"/>
      <c r="X21" s="333"/>
      <c r="Y21" s="333"/>
      <c r="Z21" s="334" t="s">
        <v>73</v>
      </c>
      <c r="AA21" s="334"/>
      <c r="AB21" s="334"/>
      <c r="AC21" s="335">
        <f>заявление!AB114</f>
        <v>0</v>
      </c>
      <c r="AD21" s="335"/>
      <c r="AE21" s="335"/>
      <c r="AF21" s="335"/>
      <c r="AG21" s="335"/>
      <c r="AH21" s="335"/>
      <c r="AI21" s="335"/>
      <c r="AJ21" s="335"/>
      <c r="AK21" s="335"/>
      <c r="AL21" s="335"/>
      <c r="AM21" s="335"/>
      <c r="AN21" s="335"/>
      <c r="AO21" s="335"/>
      <c r="AP21" s="335"/>
      <c r="AQ21" s="335"/>
      <c r="AR21" s="335"/>
      <c r="AS21" s="11" t="s">
        <v>0</v>
      </c>
    </row>
    <row r="22" spans="2:45" ht="15">
      <c r="B22" s="318" t="s">
        <v>114</v>
      </c>
      <c r="C22" s="318"/>
      <c r="D22" s="318"/>
      <c r="E22" s="318"/>
      <c r="F22" s="318"/>
      <c r="G22" s="318"/>
      <c r="H22" s="318"/>
      <c r="I22" s="318"/>
      <c r="J22" s="318"/>
      <c r="K22" s="318"/>
      <c r="L22" s="318"/>
      <c r="M22" s="318"/>
      <c r="N22" s="318"/>
      <c r="O22" s="319" t="s">
        <v>0</v>
      </c>
      <c r="P22" s="319"/>
      <c r="Q22" s="319"/>
      <c r="R22" s="319"/>
      <c r="S22" s="319"/>
      <c r="T22" s="319"/>
      <c r="U22" s="319"/>
      <c r="V22" s="319"/>
      <c r="W22" s="319"/>
      <c r="X22" s="319"/>
      <c r="Y22" s="319"/>
      <c r="Z22" s="319"/>
      <c r="AA22" s="319"/>
      <c r="AB22" s="324" t="s">
        <v>110</v>
      </c>
      <c r="AC22" s="324"/>
      <c r="AD22" s="324"/>
      <c r="AE22" s="324"/>
      <c r="AF22" s="324"/>
      <c r="AG22" s="324"/>
      <c r="AH22" s="324"/>
      <c r="AI22" s="325">
        <v>42930</v>
      </c>
      <c r="AJ22" s="326"/>
      <c r="AK22" s="326"/>
      <c r="AL22" s="326"/>
      <c r="AM22" s="326"/>
      <c r="AN22" s="326"/>
      <c r="AO22" s="326"/>
      <c r="AP22" s="326"/>
      <c r="AQ22" s="326"/>
      <c r="AR22" s="326"/>
      <c r="AS22" s="10" t="str">
        <f>IF(AI22&gt;R21,"Дата заключения договора не может быть больше, чем дата начала страхования!"," ")</f>
        <v> </v>
      </c>
    </row>
    <row r="23" spans="2:45" ht="15">
      <c r="B23" s="327" t="s">
        <v>115</v>
      </c>
      <c r="C23" s="327"/>
      <c r="D23" s="327"/>
      <c r="E23" s="327"/>
      <c r="F23" s="327"/>
      <c r="G23" s="327"/>
      <c r="H23" s="327"/>
      <c r="I23" s="327"/>
      <c r="J23" s="327"/>
      <c r="K23" s="327"/>
      <c r="L23" s="327"/>
      <c r="M23" s="327"/>
      <c r="N23" s="327"/>
      <c r="O23" s="328" t="s">
        <v>0</v>
      </c>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row>
    <row r="24" spans="2:45" ht="15">
      <c r="B24" s="318" t="s">
        <v>116</v>
      </c>
      <c r="C24" s="318"/>
      <c r="D24" s="318"/>
      <c r="E24" s="318"/>
      <c r="F24" s="318"/>
      <c r="G24" s="318"/>
      <c r="H24" s="318"/>
      <c r="I24" s="318"/>
      <c r="J24" s="318"/>
      <c r="K24" s="318"/>
      <c r="L24" s="318"/>
      <c r="M24" s="318"/>
      <c r="N24" s="318"/>
      <c r="O24" s="319" t="s">
        <v>0</v>
      </c>
      <c r="P24" s="319"/>
      <c r="Q24" s="319"/>
      <c r="R24" s="319"/>
      <c r="S24" s="319"/>
      <c r="T24" s="319"/>
      <c r="U24" s="319"/>
      <c r="V24" s="319"/>
      <c r="W24" s="319"/>
      <c r="X24" s="319"/>
      <c r="Y24" s="319"/>
      <c r="Z24" s="319"/>
      <c r="AA24" s="319"/>
      <c r="AB24" s="320" t="s">
        <v>117</v>
      </c>
      <c r="AC24" s="320"/>
      <c r="AD24" s="320"/>
      <c r="AE24" s="320"/>
      <c r="AF24" s="320"/>
      <c r="AG24" s="320"/>
      <c r="AH24" s="320"/>
      <c r="AI24" s="320"/>
      <c r="AJ24" s="320"/>
      <c r="AK24" s="321">
        <v>42697</v>
      </c>
      <c r="AL24" s="321"/>
      <c r="AM24" s="321"/>
      <c r="AN24" s="321"/>
      <c r="AO24" s="321"/>
      <c r="AP24" s="321"/>
      <c r="AQ24" s="321"/>
      <c r="AR24" s="321"/>
      <c r="AS24" s="10"/>
    </row>
    <row r="25" spans="2:45" ht="15.75">
      <c r="B25" s="322" t="str">
        <f>CONCATENATE(заявление!B115," в ",расчет!G13)</f>
        <v>Порядок уплаты страховой премии в один платеж</v>
      </c>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10"/>
    </row>
    <row r="26" spans="2:45" ht="15" customHeight="1" outlineLevel="1">
      <c r="B26" s="323" t="s">
        <v>118</v>
      </c>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row>
    <row r="27" spans="2:45" ht="15" customHeight="1" outlineLevel="1">
      <c r="B27" s="313" t="s">
        <v>119</v>
      </c>
      <c r="C27" s="313"/>
      <c r="D27" s="313"/>
      <c r="E27" s="313"/>
      <c r="F27" s="313"/>
      <c r="G27" s="313"/>
      <c r="H27" s="313"/>
      <c r="I27" s="313"/>
      <c r="J27" s="313"/>
      <c r="K27" s="313"/>
      <c r="L27" s="313"/>
      <c r="M27" s="313"/>
      <c r="N27" s="313"/>
      <c r="O27" s="313"/>
      <c r="P27" s="313"/>
      <c r="Q27" s="314">
        <v>42933</v>
      </c>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10" t="s">
        <v>0</v>
      </c>
    </row>
    <row r="28" spans="2:45" ht="9" customHeight="1">
      <c r="B28" s="313"/>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7"/>
      <c r="AS28" s="10"/>
    </row>
    <row r="29" spans="2:45" s="118" customFormat="1" ht="21" customHeight="1" outlineLevel="1">
      <c r="B29" s="315" t="s">
        <v>120</v>
      </c>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117"/>
    </row>
    <row r="30" spans="2:45" s="118" customFormat="1" ht="15" outlineLevel="1">
      <c r="B30" s="309" t="s">
        <v>121</v>
      </c>
      <c r="C30" s="309"/>
      <c r="D30" s="309"/>
      <c r="E30" s="309"/>
      <c r="F30" s="309"/>
      <c r="G30" s="309"/>
      <c r="H30" s="309"/>
      <c r="I30" s="309"/>
      <c r="J30" s="309"/>
      <c r="K30" s="309"/>
      <c r="L30" s="310" t="e">
        <f>ROUND((AJ47/2),2)</f>
        <v>#N/A</v>
      </c>
      <c r="M30" s="310"/>
      <c r="N30" s="310"/>
      <c r="O30" s="310"/>
      <c r="P30" s="310"/>
      <c r="Q30" s="310"/>
      <c r="R30" s="310"/>
      <c r="S30" s="310"/>
      <c r="T30" s="310"/>
      <c r="U30" s="310"/>
      <c r="V30" s="310"/>
      <c r="W30" s="310"/>
      <c r="X30" s="310"/>
      <c r="Y30" s="310"/>
      <c r="Z30" s="309" t="s">
        <v>122</v>
      </c>
      <c r="AA30" s="309"/>
      <c r="AB30" s="309"/>
      <c r="AC30" s="309"/>
      <c r="AD30" s="309"/>
      <c r="AE30" s="311">
        <f>Q27</f>
        <v>42933</v>
      </c>
      <c r="AF30" s="311"/>
      <c r="AG30" s="311"/>
      <c r="AH30" s="311"/>
      <c r="AI30" s="311"/>
      <c r="AJ30" s="311"/>
      <c r="AK30" s="311"/>
      <c r="AL30" s="311"/>
      <c r="AM30" s="311"/>
      <c r="AN30" s="311"/>
      <c r="AO30" s="311"/>
      <c r="AP30" s="311"/>
      <c r="AQ30" s="311"/>
      <c r="AR30" s="311"/>
      <c r="AS30" s="117"/>
    </row>
    <row r="31" spans="2:45" s="118" customFormat="1" ht="15" outlineLevel="1">
      <c r="B31" s="309" t="s">
        <v>123</v>
      </c>
      <c r="C31" s="309"/>
      <c r="D31" s="309"/>
      <c r="E31" s="309"/>
      <c r="F31" s="309"/>
      <c r="G31" s="309"/>
      <c r="H31" s="309"/>
      <c r="I31" s="309"/>
      <c r="J31" s="309"/>
      <c r="K31" s="309"/>
      <c r="L31" s="310" t="e">
        <f>AJ47-L30</f>
        <v>#N/A</v>
      </c>
      <c r="M31" s="310"/>
      <c r="N31" s="310"/>
      <c r="O31" s="310"/>
      <c r="P31" s="310"/>
      <c r="Q31" s="310"/>
      <c r="R31" s="310"/>
      <c r="S31" s="310"/>
      <c r="T31" s="310"/>
      <c r="U31" s="310"/>
      <c r="V31" s="310"/>
      <c r="W31" s="310"/>
      <c r="X31" s="310"/>
      <c r="Y31" s="310"/>
      <c r="Z31" s="309" t="s">
        <v>122</v>
      </c>
      <c r="AA31" s="309"/>
      <c r="AB31" s="309"/>
      <c r="AC31" s="309"/>
      <c r="AD31" s="309"/>
      <c r="AE31" s="311">
        <f>R21+60</f>
        <v>42990</v>
      </c>
      <c r="AF31" s="311"/>
      <c r="AG31" s="311"/>
      <c r="AH31" s="311"/>
      <c r="AI31" s="311"/>
      <c r="AJ31" s="311"/>
      <c r="AK31" s="311"/>
      <c r="AL31" s="311"/>
      <c r="AM31" s="311"/>
      <c r="AN31" s="311"/>
      <c r="AO31" s="311"/>
      <c r="AP31" s="311"/>
      <c r="AQ31" s="311"/>
      <c r="AR31" s="311"/>
      <c r="AS31" s="117"/>
    </row>
    <row r="32" spans="2:44" ht="15">
      <c r="B32" s="286" t="s">
        <v>124</v>
      </c>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row>
    <row r="33" spans="2:44" ht="14.25" customHeight="1">
      <c r="B33" s="308" t="s">
        <v>125</v>
      </c>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12">
        <f>заявление!Z112</f>
        <v>15600000</v>
      </c>
      <c r="AK33" s="312"/>
      <c r="AL33" s="312"/>
      <c r="AM33" s="312"/>
      <c r="AN33" s="312"/>
      <c r="AO33" s="312"/>
      <c r="AP33" s="312"/>
      <c r="AQ33" s="312"/>
      <c r="AR33" s="312"/>
    </row>
    <row r="34" spans="2:44" ht="14.25" customHeight="1">
      <c r="B34" s="308" t="s">
        <v>410</v>
      </c>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297">
        <v>0</v>
      </c>
      <c r="AK34" s="297"/>
      <c r="AL34" s="297"/>
      <c r="AM34" s="297"/>
      <c r="AN34" s="297"/>
      <c r="AO34" s="297"/>
      <c r="AP34" s="297"/>
      <c r="AQ34" s="297"/>
      <c r="AR34" s="297"/>
    </row>
    <row r="35" spans="2:44" ht="14.25" customHeight="1">
      <c r="B35" s="296" t="s">
        <v>407</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7">
        <v>0</v>
      </c>
      <c r="AK35" s="297"/>
      <c r="AL35" s="297"/>
      <c r="AM35" s="297"/>
      <c r="AN35" s="297"/>
      <c r="AO35" s="297"/>
      <c r="AP35" s="297"/>
      <c r="AQ35" s="297"/>
      <c r="AR35" s="297"/>
    </row>
    <row r="36" spans="2:44" ht="14.25" customHeight="1">
      <c r="B36" s="296" t="s">
        <v>439</v>
      </c>
      <c r="C36" s="296"/>
      <c r="D36" s="296"/>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7">
        <v>0</v>
      </c>
      <c r="AK36" s="297"/>
      <c r="AL36" s="297"/>
      <c r="AM36" s="297"/>
      <c r="AN36" s="297"/>
      <c r="AO36" s="297"/>
      <c r="AP36" s="297"/>
      <c r="AQ36" s="297"/>
      <c r="AR36" s="297"/>
    </row>
    <row r="37" spans="2:44" ht="30" customHeight="1">
      <c r="B37" s="305" t="s">
        <v>440</v>
      </c>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7"/>
      <c r="AJ37" s="297">
        <v>0</v>
      </c>
      <c r="AK37" s="297"/>
      <c r="AL37" s="297"/>
      <c r="AM37" s="297"/>
      <c r="AN37" s="297"/>
      <c r="AO37" s="297"/>
      <c r="AP37" s="297"/>
      <c r="AQ37" s="297"/>
      <c r="AR37" s="297"/>
    </row>
    <row r="38" spans="2:44" ht="27.75" customHeight="1">
      <c r="B38" s="305" t="s">
        <v>441</v>
      </c>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7"/>
      <c r="AJ38" s="297">
        <v>0</v>
      </c>
      <c r="AK38" s="297"/>
      <c r="AL38" s="297"/>
      <c r="AM38" s="297"/>
      <c r="AN38" s="297"/>
      <c r="AO38" s="297"/>
      <c r="AP38" s="297"/>
      <c r="AQ38" s="297"/>
      <c r="AR38" s="297"/>
    </row>
    <row r="39" spans="2:44" ht="15">
      <c r="B39" s="296" t="s">
        <v>428</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7">
        <v>0</v>
      </c>
      <c r="AK39" s="297"/>
      <c r="AL39" s="297"/>
      <c r="AM39" s="297"/>
      <c r="AN39" s="297"/>
      <c r="AO39" s="297"/>
      <c r="AP39" s="297"/>
      <c r="AQ39" s="297"/>
      <c r="AR39" s="297"/>
    </row>
    <row r="40" spans="2:44" ht="15">
      <c r="B40" s="305" t="s">
        <v>430</v>
      </c>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7"/>
      <c r="AJ40" s="297">
        <v>0</v>
      </c>
      <c r="AK40" s="297"/>
      <c r="AL40" s="297"/>
      <c r="AM40" s="297"/>
      <c r="AN40" s="297"/>
      <c r="AO40" s="297"/>
      <c r="AP40" s="297"/>
      <c r="AQ40" s="297"/>
      <c r="AR40" s="297"/>
    </row>
    <row r="41" spans="2:44" ht="14.25" customHeight="1">
      <c r="B41" s="296" t="s">
        <v>429</v>
      </c>
      <c r="C41" s="296"/>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7">
        <v>0</v>
      </c>
      <c r="AK41" s="297"/>
      <c r="AL41" s="297"/>
      <c r="AM41" s="297"/>
      <c r="AN41" s="297"/>
      <c r="AO41" s="297"/>
      <c r="AP41" s="297"/>
      <c r="AQ41" s="297"/>
      <c r="AR41" s="297"/>
    </row>
    <row r="42" spans="2:44" ht="30" customHeight="1">
      <c r="B42" s="298" t="s">
        <v>432</v>
      </c>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9">
        <v>1</v>
      </c>
      <c r="AK42" s="299"/>
      <c r="AL42" s="299"/>
      <c r="AM42" s="299"/>
      <c r="AN42" s="299"/>
      <c r="AO42" s="299"/>
      <c r="AP42" s="299"/>
      <c r="AQ42" s="299"/>
      <c r="AR42" s="299"/>
    </row>
    <row r="43" spans="2:46" ht="30" customHeight="1" hidden="1">
      <c r="B43" s="298" t="s">
        <v>447</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9">
        <f>расчет!B15</f>
        <v>1</v>
      </c>
      <c r="AK43" s="299"/>
      <c r="AL43" s="299"/>
      <c r="AM43" s="299"/>
      <c r="AN43" s="299"/>
      <c r="AO43" s="299"/>
      <c r="AP43" s="299"/>
      <c r="AQ43" s="299"/>
      <c r="AR43" s="299"/>
      <c r="AT43" s="5" t="s">
        <v>450</v>
      </c>
    </row>
    <row r="44" spans="2:44" ht="15">
      <c r="B44" s="296" t="s">
        <v>567</v>
      </c>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302" t="e">
        <f>VLOOKUP(заявление!Z21,СРО!C1:H40,6,0)</f>
        <v>#N/A</v>
      </c>
      <c r="AK44" s="303"/>
      <c r="AL44" s="303"/>
      <c r="AM44" s="303"/>
      <c r="AN44" s="303"/>
      <c r="AO44" s="303"/>
      <c r="AP44" s="303"/>
      <c r="AQ44" s="303"/>
      <c r="AR44" s="304"/>
    </row>
    <row r="45" spans="2:44" ht="14.25" customHeight="1">
      <c r="B45" s="300" t="s">
        <v>570</v>
      </c>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1">
        <v>0.15</v>
      </c>
      <c r="AK45" s="301"/>
      <c r="AL45" s="301"/>
      <c r="AM45" s="301"/>
      <c r="AN45" s="301"/>
      <c r="AO45" s="301"/>
      <c r="AP45" s="301"/>
      <c r="AQ45" s="301"/>
      <c r="AR45" s="301"/>
    </row>
    <row r="46" spans="2:44" ht="14.25" customHeight="1">
      <c r="B46" s="289" t="s">
        <v>126</v>
      </c>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90" t="e">
        <f>расчет!B17</f>
        <v>#N/A</v>
      </c>
      <c r="AK46" s="290"/>
      <c r="AL46" s="290"/>
      <c r="AM46" s="290"/>
      <c r="AN46" s="290"/>
      <c r="AO46" s="290"/>
      <c r="AP46" s="290"/>
      <c r="AQ46" s="290"/>
      <c r="AR46" s="290"/>
    </row>
    <row r="47" spans="2:44" ht="14.25" customHeight="1">
      <c r="B47" s="289" t="s">
        <v>398</v>
      </c>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91" t="e">
        <f>ROUNDUP(AJ33*AJ46/100,2)</f>
        <v>#N/A</v>
      </c>
      <c r="AK47" s="291"/>
      <c r="AL47" s="291"/>
      <c r="AM47" s="291"/>
      <c r="AN47" s="291"/>
      <c r="AO47" s="291"/>
      <c r="AP47" s="291"/>
      <c r="AQ47" s="291"/>
      <c r="AR47" s="291"/>
    </row>
    <row r="48" spans="2:44" ht="14.25" customHeight="1">
      <c r="B48" s="294" t="s">
        <v>399</v>
      </c>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5"/>
      <c r="AK48" s="295"/>
      <c r="AL48" s="295"/>
      <c r="AM48" s="295"/>
      <c r="AN48" s="295"/>
      <c r="AO48" s="295"/>
      <c r="AP48" s="295"/>
      <c r="AQ48" s="295"/>
      <c r="AR48" s="295"/>
    </row>
    <row r="49" spans="2:44" ht="14.25" customHeight="1">
      <c r="B49" s="292" t="s">
        <v>127</v>
      </c>
      <c r="C49" s="292"/>
      <c r="D49" s="292"/>
      <c r="E49" s="292"/>
      <c r="F49" s="292"/>
      <c r="G49" s="292"/>
      <c r="H49" s="292"/>
      <c r="I49" s="292"/>
      <c r="J49" s="292"/>
      <c r="K49" s="292"/>
      <c r="L49" s="292"/>
      <c r="M49" s="292"/>
      <c r="N49" s="292"/>
      <c r="O49" s="292"/>
      <c r="P49" s="292"/>
      <c r="Q49" s="293" t="s">
        <v>128</v>
      </c>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row>
    <row r="50" spans="2:44" ht="14.25" customHeight="1">
      <c r="B50" s="292"/>
      <c r="C50" s="292"/>
      <c r="D50" s="292"/>
      <c r="E50" s="292"/>
      <c r="F50" s="292"/>
      <c r="G50" s="292"/>
      <c r="H50" s="292"/>
      <c r="I50" s="292"/>
      <c r="J50" s="292"/>
      <c r="K50" s="292"/>
      <c r="L50" s="292"/>
      <c r="M50" s="292"/>
      <c r="N50" s="292"/>
      <c r="O50" s="292"/>
      <c r="P50" s="292"/>
      <c r="Q50" s="293" t="s">
        <v>129</v>
      </c>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row>
    <row r="51" spans="2:44" ht="39.75" customHeight="1">
      <c r="B51" s="284" t="s">
        <v>130</v>
      </c>
      <c r="C51" s="284"/>
      <c r="D51" s="284"/>
      <c r="E51" s="284"/>
      <c r="F51" s="284"/>
      <c r="G51" s="284"/>
      <c r="H51" s="284"/>
      <c r="I51" s="284"/>
      <c r="J51" s="284"/>
      <c r="K51" s="284"/>
      <c r="L51" s="284"/>
      <c r="M51" s="284"/>
      <c r="N51" s="284"/>
      <c r="O51" s="284"/>
      <c r="P51" s="284"/>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row>
    <row r="52" spans="2:44" ht="15" customHeight="1">
      <c r="B52" s="286" t="s">
        <v>131</v>
      </c>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row>
    <row r="53" spans="2:44" ht="15" customHeight="1">
      <c r="B53" s="286" t="s">
        <v>132</v>
      </c>
      <c r="C53" s="286"/>
      <c r="D53" s="286"/>
      <c r="E53" s="286"/>
      <c r="F53" s="286"/>
      <c r="G53" s="286"/>
      <c r="H53" s="286"/>
      <c r="I53" s="286"/>
      <c r="J53" s="286"/>
      <c r="K53" s="286"/>
      <c r="L53" s="286"/>
      <c r="M53" s="286"/>
      <c r="N53" s="286"/>
      <c r="O53" s="286"/>
      <c r="P53" s="286"/>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row>
    <row r="54" spans="2:44" ht="15" customHeight="1">
      <c r="B54" s="287" t="s">
        <v>133</v>
      </c>
      <c r="C54" s="287"/>
      <c r="D54" s="287"/>
      <c r="E54" s="287"/>
      <c r="F54" s="287"/>
      <c r="G54" s="287"/>
      <c r="H54" s="287"/>
      <c r="I54" s="287"/>
      <c r="J54" s="287"/>
      <c r="K54" s="287"/>
      <c r="L54" s="287"/>
      <c r="M54" s="287"/>
      <c r="N54" s="287"/>
      <c r="O54" s="287"/>
      <c r="P54" s="287"/>
      <c r="Q54" s="283"/>
      <c r="R54" s="283"/>
      <c r="S54" s="283"/>
      <c r="T54" s="283"/>
      <c r="U54" s="283"/>
      <c r="V54" s="283"/>
      <c r="W54" s="283"/>
      <c r="X54" s="288" t="s">
        <v>134</v>
      </c>
      <c r="Y54" s="288"/>
      <c r="Z54" s="288"/>
      <c r="AA54" s="288"/>
      <c r="AB54" s="288"/>
      <c r="AC54" s="288"/>
      <c r="AD54" s="288"/>
      <c r="AE54" s="288"/>
      <c r="AF54" s="288"/>
      <c r="AG54" s="288"/>
      <c r="AH54" s="283"/>
      <c r="AI54" s="283"/>
      <c r="AJ54" s="283"/>
      <c r="AK54" s="283"/>
      <c r="AL54" s="283"/>
      <c r="AM54" s="283"/>
      <c r="AN54" s="283"/>
      <c r="AO54" s="283"/>
      <c r="AP54" s="283"/>
      <c r="AQ54" s="283"/>
      <c r="AR54" s="283"/>
    </row>
    <row r="55" spans="2:44" ht="15" customHeight="1">
      <c r="B55" s="114" t="s">
        <v>135</v>
      </c>
      <c r="C55" s="115"/>
      <c r="D55" s="115"/>
      <c r="E55" s="115"/>
      <c r="F55" s="115"/>
      <c r="G55" s="115"/>
      <c r="H55" s="115"/>
      <c r="I55" s="115"/>
      <c r="J55" s="115"/>
      <c r="K55" s="115"/>
      <c r="L55" s="115"/>
      <c r="M55" s="115"/>
      <c r="N55" s="115"/>
      <c r="O55" s="115"/>
      <c r="P55" s="116"/>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row>
    <row r="56" spans="2:44" ht="15" customHeight="1">
      <c r="B56" s="274" t="s">
        <v>0</v>
      </c>
      <c r="C56" s="274"/>
      <c r="D56" s="281" t="s">
        <v>136</v>
      </c>
      <c r="E56" s="281"/>
      <c r="F56" s="281"/>
      <c r="G56" s="281"/>
      <c r="H56" s="281"/>
      <c r="I56" s="281"/>
      <c r="J56" s="281"/>
      <c r="K56" s="281"/>
      <c r="L56" s="281"/>
      <c r="M56" s="281"/>
      <c r="N56" s="281"/>
      <c r="O56" s="281"/>
      <c r="P56" s="281"/>
      <c r="Q56" s="281"/>
      <c r="R56" s="281"/>
      <c r="S56" s="281"/>
      <c r="T56" s="281"/>
      <c r="U56" s="281"/>
      <c r="V56" s="281"/>
      <c r="W56" s="274" t="s">
        <v>0</v>
      </c>
      <c r="X56" s="274"/>
      <c r="Y56" s="282" t="s">
        <v>137</v>
      </c>
      <c r="Z56" s="282"/>
      <c r="AA56" s="282"/>
      <c r="AB56" s="282"/>
      <c r="AC56" s="282"/>
      <c r="AD56" s="282"/>
      <c r="AE56" s="282"/>
      <c r="AF56" s="282"/>
      <c r="AG56" s="282"/>
      <c r="AH56" s="282"/>
      <c r="AI56" s="282"/>
      <c r="AJ56" s="282"/>
      <c r="AK56" s="282"/>
      <c r="AL56" s="282"/>
      <c r="AM56" s="282"/>
      <c r="AN56" s="282"/>
      <c r="AO56" s="282"/>
      <c r="AP56" s="282"/>
      <c r="AQ56" s="282"/>
      <c r="AR56" s="282"/>
    </row>
    <row r="57" spans="2:44" ht="15" customHeight="1">
      <c r="B57" s="274" t="s">
        <v>0</v>
      </c>
      <c r="C57" s="274"/>
      <c r="D57" s="281" t="s">
        <v>138</v>
      </c>
      <c r="E57" s="281"/>
      <c r="F57" s="281"/>
      <c r="G57" s="281"/>
      <c r="H57" s="281"/>
      <c r="I57" s="281"/>
      <c r="J57" s="281"/>
      <c r="K57" s="281"/>
      <c r="L57" s="281"/>
      <c r="M57" s="281"/>
      <c r="N57" s="281"/>
      <c r="O57" s="281"/>
      <c r="P57" s="281"/>
      <c r="Q57" s="281"/>
      <c r="R57" s="281"/>
      <c r="S57" s="281"/>
      <c r="T57" s="281"/>
      <c r="U57" s="281"/>
      <c r="V57" s="281"/>
      <c r="W57" s="274" t="s">
        <v>0</v>
      </c>
      <c r="X57" s="274"/>
      <c r="Y57" s="282" t="s">
        <v>139</v>
      </c>
      <c r="Z57" s="282"/>
      <c r="AA57" s="282"/>
      <c r="AB57" s="282"/>
      <c r="AC57" s="282"/>
      <c r="AD57" s="282"/>
      <c r="AE57" s="282"/>
      <c r="AF57" s="282"/>
      <c r="AG57" s="282"/>
      <c r="AH57" s="282"/>
      <c r="AI57" s="282"/>
      <c r="AJ57" s="282"/>
      <c r="AK57" s="282"/>
      <c r="AL57" s="282"/>
      <c r="AM57" s="282"/>
      <c r="AN57" s="282"/>
      <c r="AO57" s="282"/>
      <c r="AP57" s="282"/>
      <c r="AQ57" s="282"/>
      <c r="AR57" s="282"/>
    </row>
    <row r="58" spans="2:44" ht="15" customHeight="1">
      <c r="B58" s="274" t="s">
        <v>0</v>
      </c>
      <c r="C58" s="274"/>
      <c r="D58" s="281" t="s">
        <v>140</v>
      </c>
      <c r="E58" s="281"/>
      <c r="F58" s="281"/>
      <c r="G58" s="281"/>
      <c r="H58" s="281"/>
      <c r="I58" s="281"/>
      <c r="J58" s="281"/>
      <c r="K58" s="281"/>
      <c r="L58" s="281"/>
      <c r="M58" s="281"/>
      <c r="N58" s="281"/>
      <c r="O58" s="281"/>
      <c r="P58" s="281"/>
      <c r="Q58" s="281"/>
      <c r="R58" s="281"/>
      <c r="S58" s="281"/>
      <c r="T58" s="281"/>
      <c r="U58" s="281"/>
      <c r="V58" s="281"/>
      <c r="W58" s="274" t="s">
        <v>0</v>
      </c>
      <c r="X58" s="274"/>
      <c r="Y58" s="282" t="s">
        <v>141</v>
      </c>
      <c r="Z58" s="282"/>
      <c r="AA58" s="282"/>
      <c r="AB58" s="282"/>
      <c r="AC58" s="282"/>
      <c r="AD58" s="282"/>
      <c r="AE58" s="282"/>
      <c r="AF58" s="282"/>
      <c r="AG58" s="282"/>
      <c r="AH58" s="282"/>
      <c r="AI58" s="282"/>
      <c r="AJ58" s="282"/>
      <c r="AK58" s="282"/>
      <c r="AL58" s="282"/>
      <c r="AM58" s="282"/>
      <c r="AN58" s="282"/>
      <c r="AO58" s="282"/>
      <c r="AP58" s="282"/>
      <c r="AQ58" s="282"/>
      <c r="AR58" s="282"/>
    </row>
    <row r="59" spans="2:44" ht="15" customHeight="1">
      <c r="B59" s="274" t="s">
        <v>0</v>
      </c>
      <c r="C59" s="274"/>
      <c r="D59" s="281" t="s">
        <v>142</v>
      </c>
      <c r="E59" s="281"/>
      <c r="F59" s="281"/>
      <c r="G59" s="281"/>
      <c r="H59" s="281"/>
      <c r="I59" s="281"/>
      <c r="J59" s="281"/>
      <c r="K59" s="281"/>
      <c r="L59" s="281"/>
      <c r="M59" s="281"/>
      <c r="N59" s="281"/>
      <c r="O59" s="281"/>
      <c r="P59" s="281"/>
      <c r="Q59" s="281"/>
      <c r="R59" s="281"/>
      <c r="S59" s="281"/>
      <c r="T59" s="281"/>
      <c r="U59" s="281"/>
      <c r="V59" s="281"/>
      <c r="W59" s="274" t="s">
        <v>0</v>
      </c>
      <c r="X59" s="274"/>
      <c r="Y59" s="282" t="s">
        <v>143</v>
      </c>
      <c r="Z59" s="282"/>
      <c r="AA59" s="282"/>
      <c r="AB59" s="282"/>
      <c r="AC59" s="282"/>
      <c r="AD59" s="282"/>
      <c r="AE59" s="282"/>
      <c r="AF59" s="282"/>
      <c r="AG59" s="282"/>
      <c r="AH59" s="282"/>
      <c r="AI59" s="282"/>
      <c r="AJ59" s="282"/>
      <c r="AK59" s="282"/>
      <c r="AL59" s="282"/>
      <c r="AM59" s="282"/>
      <c r="AN59" s="282"/>
      <c r="AO59" s="282"/>
      <c r="AP59" s="282"/>
      <c r="AQ59" s="282"/>
      <c r="AR59" s="282"/>
    </row>
    <row r="60" spans="2:44" ht="15" customHeight="1" thickBot="1" thickTop="1">
      <c r="B60" s="274" t="s">
        <v>0</v>
      </c>
      <c r="C60" s="274"/>
      <c r="D60" s="275" t="s">
        <v>144</v>
      </c>
      <c r="E60" s="275"/>
      <c r="F60" s="275"/>
      <c r="G60" s="275"/>
      <c r="H60" s="275"/>
      <c r="I60" s="275"/>
      <c r="J60" s="275"/>
      <c r="K60" s="275"/>
      <c r="L60" s="275"/>
      <c r="M60" s="275"/>
      <c r="N60" s="275"/>
      <c r="O60" s="275"/>
      <c r="P60" s="275"/>
      <c r="Q60" s="275"/>
      <c r="R60" s="275"/>
      <c r="S60" s="275"/>
      <c r="T60" s="275"/>
      <c r="U60" s="275"/>
      <c r="V60" s="275"/>
      <c r="W60" s="274" t="s">
        <v>0</v>
      </c>
      <c r="X60" s="274"/>
      <c r="Y60" s="272" t="s">
        <v>145</v>
      </c>
      <c r="Z60" s="272"/>
      <c r="AA60" s="272"/>
      <c r="AB60" s="272"/>
      <c r="AC60" s="272"/>
      <c r="AD60" s="272"/>
      <c r="AE60" s="272"/>
      <c r="AF60" s="272"/>
      <c r="AG60" s="272"/>
      <c r="AH60" s="272"/>
      <c r="AI60" s="272"/>
      <c r="AJ60" s="272"/>
      <c r="AK60" s="272"/>
      <c r="AL60" s="272"/>
      <c r="AM60" s="272"/>
      <c r="AN60" s="272"/>
      <c r="AO60" s="272"/>
      <c r="AP60" s="272"/>
      <c r="AQ60" s="272"/>
      <c r="AR60" s="272"/>
    </row>
    <row r="61" spans="2:44" ht="15" customHeight="1" thickBot="1" thickTop="1">
      <c r="B61" s="274" t="s">
        <v>0</v>
      </c>
      <c r="C61" s="274"/>
      <c r="D61" s="276" t="s">
        <v>146</v>
      </c>
      <c r="E61" s="276"/>
      <c r="F61" s="276"/>
      <c r="G61" s="276"/>
      <c r="H61" s="276"/>
      <c r="I61" s="276"/>
      <c r="J61" s="276"/>
      <c r="K61" s="276"/>
      <c r="L61" s="276"/>
      <c r="M61" s="276"/>
      <c r="N61" s="276"/>
      <c r="O61" s="276"/>
      <c r="P61" s="276"/>
      <c r="Q61" s="276"/>
      <c r="R61" s="276"/>
      <c r="S61" s="276"/>
      <c r="T61" s="276"/>
      <c r="U61" s="276"/>
      <c r="V61" s="276"/>
      <c r="W61" s="274" t="s">
        <v>0</v>
      </c>
      <c r="X61" s="274"/>
      <c r="Y61" s="272" t="s">
        <v>400</v>
      </c>
      <c r="Z61" s="272"/>
      <c r="AA61" s="272"/>
      <c r="AB61" s="272"/>
      <c r="AC61" s="272"/>
      <c r="AD61" s="272"/>
      <c r="AE61" s="272"/>
      <c r="AF61" s="272"/>
      <c r="AG61" s="272"/>
      <c r="AH61" s="272"/>
      <c r="AI61" s="272"/>
      <c r="AJ61" s="272"/>
      <c r="AK61" s="272"/>
      <c r="AL61" s="272"/>
      <c r="AM61" s="272"/>
      <c r="AN61" s="272"/>
      <c r="AO61" s="272"/>
      <c r="AP61" s="272"/>
      <c r="AQ61" s="272"/>
      <c r="AR61" s="272"/>
    </row>
    <row r="62" spans="2:44" ht="15.75" thickTop="1">
      <c r="B62" s="114" t="s">
        <v>147</v>
      </c>
      <c r="C62" s="115"/>
      <c r="D62" s="115"/>
      <c r="E62" s="115"/>
      <c r="F62" s="115"/>
      <c r="G62" s="115"/>
      <c r="H62" s="115"/>
      <c r="I62" s="115"/>
      <c r="J62" s="115"/>
      <c r="K62" s="115"/>
      <c r="L62" s="115"/>
      <c r="M62" s="115"/>
      <c r="N62" s="115"/>
      <c r="O62" s="115"/>
      <c r="P62" s="116"/>
      <c r="Q62" s="277" t="s">
        <v>571</v>
      </c>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9"/>
    </row>
    <row r="63" spans="2:44" ht="15">
      <c r="B63" s="114" t="s">
        <v>148</v>
      </c>
      <c r="C63" s="115"/>
      <c r="D63" s="115"/>
      <c r="E63" s="115"/>
      <c r="F63" s="115"/>
      <c r="G63" s="115"/>
      <c r="H63" s="115"/>
      <c r="I63" s="115"/>
      <c r="J63" s="115"/>
      <c r="K63" s="115"/>
      <c r="L63" s="115"/>
      <c r="M63" s="115"/>
      <c r="N63" s="115"/>
      <c r="O63" s="115"/>
      <c r="P63" s="116"/>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row>
    <row r="64" spans="2:44" ht="18.75">
      <c r="B64" s="273" t="str">
        <f>IF(AJ33&gt;=10000000,"ПЕРЕДАТЬ В ПЕРЕСТРАХОВАНИЕ"," ")</f>
        <v>ПЕРЕДАТЬ В ПЕРЕСТРАХОВАНИЕ</v>
      </c>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sheetData>
  <sheetProtection password="CB9E" sheet="1" formatCells="0" formatColumns="0" formatRows="0"/>
  <mergeCells count="140">
    <mergeCell ref="Y4:AR4"/>
    <mergeCell ref="X5:AR6"/>
    <mergeCell ref="B7:R7"/>
    <mergeCell ref="S7:T7"/>
    <mergeCell ref="B8:AR8"/>
    <mergeCell ref="B9:C9"/>
    <mergeCell ref="D9:J9"/>
    <mergeCell ref="K9:L9"/>
    <mergeCell ref="M9:R9"/>
    <mergeCell ref="S9:T9"/>
    <mergeCell ref="U9:AR9"/>
    <mergeCell ref="B11:N11"/>
    <mergeCell ref="O11:W11"/>
    <mergeCell ref="X11:AF11"/>
    <mergeCell ref="AG11:AR11"/>
    <mergeCell ref="B12:N12"/>
    <mergeCell ref="O12:AR12"/>
    <mergeCell ref="B13:N13"/>
    <mergeCell ref="O13:AR13"/>
    <mergeCell ref="B14:N14"/>
    <mergeCell ref="O14:AR14"/>
    <mergeCell ref="B15:N15"/>
    <mergeCell ref="O15:P15"/>
    <mergeCell ref="Q15:W15"/>
    <mergeCell ref="X15:Y15"/>
    <mergeCell ref="Z15:AR15"/>
    <mergeCell ref="B16:N16"/>
    <mergeCell ref="O16:AA16"/>
    <mergeCell ref="AB16:AH16"/>
    <mergeCell ref="AI16:AR16"/>
    <mergeCell ref="B17:N17"/>
    <mergeCell ref="O17:AA17"/>
    <mergeCell ref="AB17:AH17"/>
    <mergeCell ref="AI17:AR17"/>
    <mergeCell ref="B18:AR18"/>
    <mergeCell ref="B19:P19"/>
    <mergeCell ref="Q19:AR19"/>
    <mergeCell ref="B21:P21"/>
    <mergeCell ref="R21:Y21"/>
    <mergeCell ref="Z21:AB21"/>
    <mergeCell ref="AC21:AR21"/>
    <mergeCell ref="B20:P20"/>
    <mergeCell ref="Q20:AR20"/>
    <mergeCell ref="B22:N22"/>
    <mergeCell ref="O22:AA22"/>
    <mergeCell ref="AB22:AH22"/>
    <mergeCell ref="AI22:AR22"/>
    <mergeCell ref="B23:N23"/>
    <mergeCell ref="O23:AR23"/>
    <mergeCell ref="B24:N24"/>
    <mergeCell ref="O24:AA24"/>
    <mergeCell ref="AB24:AJ24"/>
    <mergeCell ref="AK24:AR24"/>
    <mergeCell ref="B25:AR25"/>
    <mergeCell ref="B26:AR26"/>
    <mergeCell ref="B27:P27"/>
    <mergeCell ref="Q27:AR27"/>
    <mergeCell ref="B29:AR29"/>
    <mergeCell ref="B30:K30"/>
    <mergeCell ref="L30:Y30"/>
    <mergeCell ref="Z30:AD30"/>
    <mergeCell ref="AE30:AR30"/>
    <mergeCell ref="B28:AR28"/>
    <mergeCell ref="B31:K31"/>
    <mergeCell ref="L31:Y31"/>
    <mergeCell ref="Z31:AD31"/>
    <mergeCell ref="AE31:AR31"/>
    <mergeCell ref="B32:AR32"/>
    <mergeCell ref="B33:AI33"/>
    <mergeCell ref="AJ33:AR33"/>
    <mergeCell ref="B34:AI34"/>
    <mergeCell ref="AJ34:AR34"/>
    <mergeCell ref="B35:AI35"/>
    <mergeCell ref="AJ35:AR35"/>
    <mergeCell ref="B36:AI36"/>
    <mergeCell ref="AJ36:AR36"/>
    <mergeCell ref="B37:AI37"/>
    <mergeCell ref="AJ37:AR37"/>
    <mergeCell ref="B38:AI38"/>
    <mergeCell ref="AJ38:AR38"/>
    <mergeCell ref="B40:AI40"/>
    <mergeCell ref="AJ40:AR40"/>
    <mergeCell ref="AJ39:AR39"/>
    <mergeCell ref="B39:AI39"/>
    <mergeCell ref="B41:AI41"/>
    <mergeCell ref="AJ41:AR41"/>
    <mergeCell ref="B42:AI42"/>
    <mergeCell ref="AJ42:AR42"/>
    <mergeCell ref="B45:AI45"/>
    <mergeCell ref="AJ45:AR45"/>
    <mergeCell ref="B43:AI43"/>
    <mergeCell ref="AJ43:AR43"/>
    <mergeCell ref="B44:AI44"/>
    <mergeCell ref="AJ44:AR44"/>
    <mergeCell ref="B46:AI46"/>
    <mergeCell ref="AJ46:AR46"/>
    <mergeCell ref="B47:AI47"/>
    <mergeCell ref="AJ47:AR47"/>
    <mergeCell ref="B49:P50"/>
    <mergeCell ref="Q49:AR49"/>
    <mergeCell ref="Q50:AR50"/>
    <mergeCell ref="B48:AI48"/>
    <mergeCell ref="AJ48:AR48"/>
    <mergeCell ref="B51:P51"/>
    <mergeCell ref="Q51:AR51"/>
    <mergeCell ref="B52:AR52"/>
    <mergeCell ref="B53:P53"/>
    <mergeCell ref="Q53:AR53"/>
    <mergeCell ref="B54:P54"/>
    <mergeCell ref="Q54:W54"/>
    <mergeCell ref="X54:AG54"/>
    <mergeCell ref="AH54:AR54"/>
    <mergeCell ref="W61:X61"/>
    <mergeCell ref="Q55:AR55"/>
    <mergeCell ref="B56:C56"/>
    <mergeCell ref="D56:V56"/>
    <mergeCell ref="W56:X56"/>
    <mergeCell ref="Y56:AR56"/>
    <mergeCell ref="B57:C57"/>
    <mergeCell ref="D57:V57"/>
    <mergeCell ref="W57:X57"/>
    <mergeCell ref="Y57:AR57"/>
    <mergeCell ref="B58:C58"/>
    <mergeCell ref="D58:V58"/>
    <mergeCell ref="W58:X58"/>
    <mergeCell ref="Y58:AR58"/>
    <mergeCell ref="B59:C59"/>
    <mergeCell ref="D59:V59"/>
    <mergeCell ref="W59:X59"/>
    <mergeCell ref="Y59:AR59"/>
    <mergeCell ref="Y61:AR61"/>
    <mergeCell ref="B64:AR64"/>
    <mergeCell ref="B60:C60"/>
    <mergeCell ref="D60:V60"/>
    <mergeCell ref="W60:X60"/>
    <mergeCell ref="Y60:AR60"/>
    <mergeCell ref="B61:C61"/>
    <mergeCell ref="D61:V61"/>
    <mergeCell ref="Q62:AR62"/>
    <mergeCell ref="Q63:AR63"/>
  </mergeCells>
  <conditionalFormatting sqref="AI22:AR22">
    <cfRule type="cellIs" priority="4" dxfId="5" operator="greaterThan" stopIfTrue="1">
      <formula>$R$21</formula>
    </cfRule>
    <cfRule type="cellIs" priority="5" dxfId="6" operator="lessThan" stopIfTrue="1">
      <formula>$R$21</formula>
    </cfRule>
  </conditionalFormatting>
  <conditionalFormatting sqref="AJ45:AR45">
    <cfRule type="cellIs" priority="3" dxfId="5" operator="greaterThan" stopIfTrue="1">
      <formula>0.25</formula>
    </cfRule>
  </conditionalFormatting>
  <conditionalFormatting sqref="Q20:AR20">
    <cfRule type="cellIs" priority="1" dxfId="1" operator="equal" stopIfTrue="1">
      <formula>#N/A</formula>
    </cfRule>
    <cfRule type="cellIs" priority="2" dxfId="0" operator="equal" stopIfTrue="1">
      <formula>#N/A</formula>
    </cfRule>
  </conditionalFormatting>
  <dataValidations count="1">
    <dataValidation type="list" allowBlank="1" showInputMessage="1" showErrorMessage="1" sqref="AT43:AT44">
      <formula1>АВ</formula1>
    </dataValidation>
  </dataValidations>
  <hyperlinks>
    <hyperlink ref="Q49" r:id="rId1" display="http://kad.arbitr.ru/"/>
    <hyperlink ref="Q50" r:id="rId2" display="http://bankrot.fedresurs.ru/ArbitrManagersList.aspx"/>
  </hyperlinks>
  <printOptions/>
  <pageMargins left="0.25" right="0.25" top="0.75" bottom="0.75" header="0.511805555555555" footer="0.511805555555555"/>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sheetPr codeName="Лист3"/>
  <dimension ref="A1:IV29"/>
  <sheetViews>
    <sheetView view="pageBreakPreview" zoomScale="120" zoomScaleSheetLayoutView="120" zoomScalePageLayoutView="120" workbookViewId="0" topLeftCell="AA1">
      <selection activeCell="A1" sqref="A1:Z16384"/>
    </sheetView>
  </sheetViews>
  <sheetFormatPr defaultColWidth="9.140625" defaultRowHeight="15"/>
  <cols>
    <col min="1" max="1" width="14.421875" style="12" hidden="1" customWidth="1"/>
    <col min="2" max="5" width="4.28125" style="12" hidden="1" customWidth="1"/>
    <col min="6" max="19" width="3.00390625" style="12" hidden="1" customWidth="1"/>
    <col min="20" max="20" width="4.00390625" style="12" hidden="1" customWidth="1"/>
    <col min="21" max="26" width="3.00390625" style="12" hidden="1" customWidth="1"/>
    <col min="27" max="16384" width="9.140625" style="12" customWidth="1"/>
  </cols>
  <sheetData>
    <row r="1" spans="1:256" ht="15">
      <c r="A1"/>
      <c r="B1" s="13"/>
      <c r="C1" s="13"/>
      <c r="D1" s="13"/>
      <c r="E1" s="13"/>
      <c r="F1" s="13"/>
      <c r="G1" s="13"/>
      <c r="H1" s="384" t="s">
        <v>149</v>
      </c>
      <c r="I1" s="384"/>
      <c r="J1" s="384"/>
      <c r="K1" s="384"/>
      <c r="L1" s="384"/>
      <c r="M1" s="384"/>
      <c r="N1" s="385">
        <f>котировка!O22</f>
      </c>
      <c r="O1" s="385"/>
      <c r="P1" s="385"/>
      <c r="Q1" s="385"/>
      <c r="R1" s="385"/>
      <c r="S1" s="13"/>
      <c r="T1" s="13"/>
      <c r="U1" s="13"/>
      <c r="V1" s="13"/>
      <c r="W1" s="13"/>
      <c r="X1" s="13"/>
      <c r="Y1" s="13"/>
      <c r="Z1" s="13"/>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386" t="s">
        <v>150</v>
      </c>
      <c r="C2" s="386"/>
      <c r="D2" s="386"/>
      <c r="E2" s="386"/>
      <c r="F2" s="386"/>
      <c r="G2" s="386"/>
      <c r="H2" s="386"/>
      <c r="I2" s="386"/>
      <c r="J2" s="386"/>
      <c r="K2" s="386"/>
      <c r="L2" s="386"/>
      <c r="M2" s="386"/>
      <c r="N2" s="386"/>
      <c r="O2" s="386"/>
      <c r="P2" s="386"/>
      <c r="Q2" s="386"/>
      <c r="R2" s="386"/>
      <c r="S2" s="386"/>
      <c r="T2" s="386"/>
      <c r="U2" s="386"/>
      <c r="V2" s="386"/>
      <c r="W2" s="386"/>
      <c r="X2" s="386"/>
      <c r="Y2" s="386"/>
      <c r="Z2" s="386"/>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 customHeight="1">
      <c r="A3"/>
      <c r="B3" s="14"/>
      <c r="C3" s="14"/>
      <c r="D3" s="14"/>
      <c r="E3" s="14"/>
      <c r="F3" s="14"/>
      <c r="G3" s="14"/>
      <c r="H3" s="14"/>
      <c r="I3" s="14"/>
      <c r="J3" s="14"/>
      <c r="K3" s="14"/>
      <c r="L3" s="14"/>
      <c r="M3" s="14"/>
      <c r="N3" s="14"/>
      <c r="O3" s="14"/>
      <c r="P3" s="14"/>
      <c r="Q3" s="14"/>
      <c r="R3" s="14"/>
      <c r="S3" s="14"/>
      <c r="T3" s="15" t="s">
        <v>0</v>
      </c>
      <c r="U3" s="15"/>
      <c r="V3" s="15"/>
      <c r="W3" s="15"/>
      <c r="X3" s="15"/>
      <c r="Y3" s="15"/>
      <c r="Z3" s="15"/>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2:26" s="16" customFormat="1" ht="39" customHeight="1">
      <c r="B4" s="387" t="str">
        <f>CONCATENATE("Настоящий полис подтверждает факт заключения договора страхования №",котировка!O22," от ",котировка!AI22," (далее - Договор страхования) на условиях «Правил страхования ответственности арбитражных управляющих»  ","от 12 апреля 2013 (далее – Правила страхования) и на основании  Заявления о страховании от ",заявление!BA132)</f>
        <v>Настоящий полис подтверждает факт заключения договора страхования № от 42930 (далее - Договор страхования) на условиях «Правил страхования ответственности арбитражных управляющих»  от 12 апреля 2013 (далее – Правила страхования) и на основании  Заявления о страховании от </v>
      </c>
      <c r="C4" s="387"/>
      <c r="D4" s="387"/>
      <c r="E4" s="387"/>
      <c r="F4" s="387"/>
      <c r="G4" s="387"/>
      <c r="H4" s="387"/>
      <c r="I4" s="387"/>
      <c r="J4" s="387"/>
      <c r="K4" s="387"/>
      <c r="L4" s="387"/>
      <c r="M4" s="387"/>
      <c r="N4" s="387"/>
      <c r="O4" s="387"/>
      <c r="P4" s="387"/>
      <c r="Q4" s="387"/>
      <c r="R4" s="387"/>
      <c r="S4" s="387"/>
      <c r="T4" s="387"/>
      <c r="U4" s="387"/>
      <c r="V4" s="387"/>
      <c r="W4" s="387"/>
      <c r="X4" s="387"/>
      <c r="Y4" s="387"/>
      <c r="Z4" s="387"/>
    </row>
    <row r="5" spans="1:256" ht="11.25" customHeight="1">
      <c r="A5"/>
      <c r="B5" s="366" t="s">
        <v>87</v>
      </c>
      <c r="C5" s="366"/>
      <c r="D5" s="366"/>
      <c r="E5" s="366"/>
      <c r="F5" s="383" t="str">
        <f>заявление!R9</f>
        <v>ФИО</v>
      </c>
      <c r="G5" s="383"/>
      <c r="H5" s="383"/>
      <c r="I5" s="383"/>
      <c r="J5" s="383"/>
      <c r="K5" s="383"/>
      <c r="L5" s="383"/>
      <c r="M5" s="383"/>
      <c r="N5" s="383"/>
      <c r="O5" s="383"/>
      <c r="P5" s="383"/>
      <c r="Q5" s="383"/>
      <c r="R5" s="383"/>
      <c r="S5" s="383"/>
      <c r="T5" s="383"/>
      <c r="U5" s="383"/>
      <c r="V5" s="383"/>
      <c r="W5" s="383"/>
      <c r="X5" s="383"/>
      <c r="Y5" s="383"/>
      <c r="Z5" s="383"/>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1.25" customHeight="1">
      <c r="A6"/>
      <c r="B6" s="366" t="s">
        <v>151</v>
      </c>
      <c r="C6" s="366"/>
      <c r="D6" s="366"/>
      <c r="E6" s="366"/>
      <c r="F6" s="382">
        <f>заявление!R11</f>
      </c>
      <c r="G6" s="382"/>
      <c r="H6" s="382"/>
      <c r="I6" s="382"/>
      <c r="J6" s="382"/>
      <c r="K6" s="382"/>
      <c r="L6" s="382"/>
      <c r="M6" s="382"/>
      <c r="N6" s="382"/>
      <c r="O6" s="382"/>
      <c r="P6" s="382"/>
      <c r="Q6" s="382"/>
      <c r="R6" s="382"/>
      <c r="S6" s="382"/>
      <c r="T6" s="382"/>
      <c r="U6" s="382"/>
      <c r="V6" s="382"/>
      <c r="W6" s="382"/>
      <c r="X6" s="382"/>
      <c r="Y6" s="382"/>
      <c r="Z6" s="382"/>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1.25" customHeight="1">
      <c r="A7"/>
      <c r="B7" s="366" t="s">
        <v>152</v>
      </c>
      <c r="C7" s="366"/>
      <c r="D7" s="366"/>
      <c r="E7" s="366"/>
      <c r="F7" s="383">
        <f>заявление!R13</f>
      </c>
      <c r="G7" s="383"/>
      <c r="H7" s="383"/>
      <c r="I7" s="383"/>
      <c r="J7" s="383"/>
      <c r="K7" s="383"/>
      <c r="L7" s="383"/>
      <c r="M7" s="383"/>
      <c r="N7" s="383"/>
      <c r="O7" s="383"/>
      <c r="P7" s="383"/>
      <c r="Q7" s="383"/>
      <c r="R7" s="383"/>
      <c r="S7" s="383"/>
      <c r="T7" s="383"/>
      <c r="U7" s="383"/>
      <c r="V7" s="383"/>
      <c r="W7" s="383"/>
      <c r="X7" s="383"/>
      <c r="Y7" s="383"/>
      <c r="Z7" s="383"/>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2.25" customHeight="1">
      <c r="A8"/>
      <c r="B8" s="366" t="s">
        <v>153</v>
      </c>
      <c r="C8" s="366"/>
      <c r="D8" s="366"/>
      <c r="E8" s="366"/>
      <c r="F8" s="367" t="s">
        <v>154</v>
      </c>
      <c r="G8" s="367"/>
      <c r="H8" s="367"/>
      <c r="I8" s="367"/>
      <c r="J8" s="367"/>
      <c r="K8" s="367"/>
      <c r="L8" s="367"/>
      <c r="M8" s="367"/>
      <c r="N8" s="367"/>
      <c r="O8" s="367"/>
      <c r="P8" s="367"/>
      <c r="Q8" s="367"/>
      <c r="R8" s="367"/>
      <c r="S8" s="367"/>
      <c r="T8" s="367"/>
      <c r="U8" s="367"/>
      <c r="V8" s="367"/>
      <c r="W8" s="367"/>
      <c r="X8" s="367"/>
      <c r="Y8" s="367"/>
      <c r="Z8" s="367"/>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6" s="16" customFormat="1" ht="90.75" customHeight="1">
      <c r="B9" s="366" t="s">
        <v>155</v>
      </c>
      <c r="C9" s="366"/>
      <c r="D9" s="366"/>
      <c r="E9" s="366"/>
      <c r="F9" s="379" t="e">
        <f>CONCATENATE(расчет!#REF!," и осуществляющего процедуру ",расчет!#REF!," в отношении ",заявление!Z83," ИНН ",заявление!Z84," на основании определения Арбитражного суда ",заявление!Z92," о введении в отношении ",заявление!Z83," ИНН ",заявление!Z84," процедуры ",расчет!#REF!," и назначении ",расчет!#REF!,котировка!#REF!," Дело №",заявление!Z94," от ",заявление!Z93)</f>
        <v>#REF!</v>
      </c>
      <c r="G9" s="379"/>
      <c r="H9" s="379"/>
      <c r="I9" s="379"/>
      <c r="J9" s="379"/>
      <c r="K9" s="379"/>
      <c r="L9" s="379"/>
      <c r="M9" s="379"/>
      <c r="N9" s="379"/>
      <c r="O9" s="379"/>
      <c r="P9" s="379"/>
      <c r="Q9" s="379"/>
      <c r="R9" s="379"/>
      <c r="S9" s="379"/>
      <c r="T9" s="379"/>
      <c r="U9" s="379"/>
      <c r="V9" s="379"/>
      <c r="W9" s="379"/>
      <c r="X9" s="379"/>
      <c r="Y9" s="379"/>
      <c r="Z9" s="379"/>
    </row>
    <row r="10" spans="2:26" s="17" customFormat="1" ht="157.5" customHeight="1">
      <c r="B10" s="380" t="s">
        <v>156</v>
      </c>
      <c r="C10" s="380"/>
      <c r="D10" s="380"/>
      <c r="E10" s="380"/>
      <c r="F10" s="381" t="s">
        <v>157</v>
      </c>
      <c r="G10" s="381"/>
      <c r="H10" s="381"/>
      <c r="I10" s="381"/>
      <c r="J10" s="381"/>
      <c r="K10" s="381"/>
      <c r="L10" s="381"/>
      <c r="M10" s="381"/>
      <c r="N10" s="381"/>
      <c r="O10" s="381"/>
      <c r="P10" s="381"/>
      <c r="Q10" s="381"/>
      <c r="R10" s="381"/>
      <c r="S10" s="381"/>
      <c r="T10" s="381"/>
      <c r="U10" s="381"/>
      <c r="V10" s="381"/>
      <c r="W10" s="381"/>
      <c r="X10" s="381"/>
      <c r="Y10" s="381"/>
      <c r="Z10" s="381"/>
    </row>
    <row r="11" spans="1:26" ht="11.25" customHeight="1">
      <c r="A11"/>
      <c r="B11" s="366" t="s">
        <v>34</v>
      </c>
      <c r="C11" s="366"/>
      <c r="D11" s="366"/>
      <c r="E11" s="366"/>
      <c r="F11" s="378" t="e">
        <f>CONCATENATE(расчет!#REF!," (",расчет!#REF!,")")</f>
        <v>#REF!</v>
      </c>
      <c r="G11" s="378"/>
      <c r="H11" s="378"/>
      <c r="I11" s="378"/>
      <c r="J11" s="378"/>
      <c r="K11" s="378"/>
      <c r="L11" s="378"/>
      <c r="M11" s="378"/>
      <c r="N11" s="378"/>
      <c r="O11" s="378"/>
      <c r="P11" s="378"/>
      <c r="Q11" s="378"/>
      <c r="R11" s="378"/>
      <c r="S11" s="378"/>
      <c r="T11" s="378"/>
      <c r="U11" s="378"/>
      <c r="V11" s="378"/>
      <c r="W11" s="378"/>
      <c r="X11" s="378"/>
      <c r="Y11" s="378"/>
      <c r="Z11" s="378"/>
    </row>
    <row r="12" spans="1:26" ht="11.25" customHeight="1">
      <c r="A12"/>
      <c r="B12" s="366" t="s">
        <v>158</v>
      </c>
      <c r="C12" s="366"/>
      <c r="D12" s="366"/>
      <c r="E12" s="366"/>
      <c r="F12" s="377" t="s">
        <v>159</v>
      </c>
      <c r="G12" s="377"/>
      <c r="H12" s="377"/>
      <c r="I12" s="377"/>
      <c r="J12" s="377"/>
      <c r="K12" s="377"/>
      <c r="L12" s="377"/>
      <c r="M12" s="377"/>
      <c r="N12" s="377"/>
      <c r="O12" s="377"/>
      <c r="P12" s="377"/>
      <c r="Q12" s="377"/>
      <c r="R12" s="377"/>
      <c r="S12" s="377"/>
      <c r="T12" s="377"/>
      <c r="U12" s="377"/>
      <c r="V12" s="377"/>
      <c r="W12" s="377"/>
      <c r="X12" s="377"/>
      <c r="Y12" s="377"/>
      <c r="Z12" s="377"/>
    </row>
    <row r="13" spans="1:26" ht="11.25" customHeight="1">
      <c r="A13"/>
      <c r="B13" s="366" t="s">
        <v>160</v>
      </c>
      <c r="C13" s="366"/>
      <c r="D13" s="366"/>
      <c r="E13" s="366"/>
      <c r="F13" s="378" t="e">
        <f>CONCATENATE(котировка!AJ47," (",расчет!#REF!,")")</f>
        <v>#N/A</v>
      </c>
      <c r="G13" s="378"/>
      <c r="H13" s="378"/>
      <c r="I13" s="378"/>
      <c r="J13" s="378"/>
      <c r="K13" s="378"/>
      <c r="L13" s="378"/>
      <c r="M13" s="378"/>
      <c r="N13" s="378"/>
      <c r="O13" s="378"/>
      <c r="P13" s="378"/>
      <c r="Q13" s="378"/>
      <c r="R13" s="378"/>
      <c r="S13" s="378"/>
      <c r="T13" s="378"/>
      <c r="U13" s="378"/>
      <c r="V13" s="378"/>
      <c r="W13" s="378"/>
      <c r="X13" s="378"/>
      <c r="Y13" s="378"/>
      <c r="Z13" s="378"/>
    </row>
    <row r="14" spans="1:26" ht="11.25" customHeight="1">
      <c r="A14"/>
      <c r="B14" s="366" t="s">
        <v>161</v>
      </c>
      <c r="C14" s="366"/>
      <c r="D14" s="366"/>
      <c r="E14" s="366"/>
      <c r="F14" s="378" t="e">
        <f>CONCATENATE(котировка!AJ46,"%")</f>
        <v>#N/A</v>
      </c>
      <c r="G14" s="378"/>
      <c r="H14" s="378"/>
      <c r="I14" s="378"/>
      <c r="J14" s="378"/>
      <c r="K14" s="378"/>
      <c r="L14" s="378"/>
      <c r="M14" s="378"/>
      <c r="N14" s="378"/>
      <c r="O14" s="378"/>
      <c r="P14" s="378"/>
      <c r="Q14" s="378"/>
      <c r="R14" s="378"/>
      <c r="S14" s="378"/>
      <c r="T14" s="378"/>
      <c r="U14" s="378"/>
      <c r="V14" s="378"/>
      <c r="W14" s="378"/>
      <c r="X14" s="378"/>
      <c r="Y14" s="378"/>
      <c r="Z14" s="378"/>
    </row>
    <row r="15" spans="1:26" ht="25.5" customHeight="1">
      <c r="A15"/>
      <c r="B15" s="366" t="s">
        <v>162</v>
      </c>
      <c r="C15" s="366"/>
      <c r="D15" s="366"/>
      <c r="E15" s="366"/>
      <c r="F15" s="369" t="e">
        <f>расчет!#REF!</f>
        <v>#REF!</v>
      </c>
      <c r="G15" s="369"/>
      <c r="H15" s="369"/>
      <c r="I15" s="369"/>
      <c r="J15" s="369"/>
      <c r="K15" s="369"/>
      <c r="L15" s="369"/>
      <c r="M15" s="369"/>
      <c r="N15" s="369"/>
      <c r="O15" s="369"/>
      <c r="P15" s="369"/>
      <c r="Q15" s="369"/>
      <c r="R15" s="369"/>
      <c r="S15" s="369"/>
      <c r="T15" s="369"/>
      <c r="U15" s="369"/>
      <c r="V15" s="369"/>
      <c r="W15" s="369"/>
      <c r="X15" s="369"/>
      <c r="Y15" s="369"/>
      <c r="Z15" s="369"/>
    </row>
    <row r="16" spans="1:26" ht="27" customHeight="1">
      <c r="A16"/>
      <c r="B16" s="370" t="s">
        <v>71</v>
      </c>
      <c r="C16" s="370"/>
      <c r="D16" s="370"/>
      <c r="E16" s="370"/>
      <c r="F16" s="371" t="str">
        <f>CONCATENATE(" Настоящий договор вступает в силу с 00 часов 00 минут ",заявление!AB113," и действует до 24 часов 00 минут ",заявление!AB114)</f>
        <v> Настоящий договор вступает в силу с 00 часов 00 минут 42930 и действует до 24 часов 00 минут </v>
      </c>
      <c r="G16" s="371"/>
      <c r="H16" s="371"/>
      <c r="I16" s="371"/>
      <c r="J16" s="371"/>
      <c r="K16" s="371"/>
      <c r="L16" s="371"/>
      <c r="M16" s="371"/>
      <c r="N16" s="371"/>
      <c r="O16" s="371"/>
      <c r="P16" s="371"/>
      <c r="Q16" s="371"/>
      <c r="R16" s="371"/>
      <c r="S16" s="371"/>
      <c r="T16" s="371"/>
      <c r="U16" s="371"/>
      <c r="V16" s="371"/>
      <c r="W16" s="371"/>
      <c r="X16" s="371"/>
      <c r="Y16" s="371"/>
      <c r="Z16" s="371"/>
    </row>
    <row r="17" spans="1:26" ht="32.25" customHeight="1">
      <c r="A17"/>
      <c r="B17" s="370"/>
      <c r="C17" s="370"/>
      <c r="D17" s="370"/>
      <c r="E17" s="370"/>
      <c r="F17" s="372" t="s">
        <v>163</v>
      </c>
      <c r="G17" s="372"/>
      <c r="H17" s="372"/>
      <c r="I17" s="372"/>
      <c r="J17" s="372"/>
      <c r="K17" s="372"/>
      <c r="L17" s="372"/>
      <c r="M17" s="372"/>
      <c r="N17" s="372"/>
      <c r="O17" s="372"/>
      <c r="P17" s="372"/>
      <c r="Q17" s="372"/>
      <c r="R17" s="372"/>
      <c r="S17" s="372"/>
      <c r="T17" s="372"/>
      <c r="U17" s="372"/>
      <c r="V17" s="372"/>
      <c r="W17" s="372"/>
      <c r="X17" s="372"/>
      <c r="Y17" s="372"/>
      <c r="Z17" s="372"/>
    </row>
    <row r="18" spans="1:26" ht="25.5" customHeight="1">
      <c r="A18"/>
      <c r="B18" s="373" t="s">
        <v>147</v>
      </c>
      <c r="C18" s="373"/>
      <c r="D18" s="373"/>
      <c r="E18" s="373"/>
      <c r="F18" s="374" t="s">
        <v>164</v>
      </c>
      <c r="G18" s="374"/>
      <c r="H18" s="374"/>
      <c r="I18" s="374"/>
      <c r="J18" s="374"/>
      <c r="K18" s="374"/>
      <c r="L18" s="374"/>
      <c r="M18" s="374"/>
      <c r="N18" s="374"/>
      <c r="O18" s="374"/>
      <c r="P18" s="374"/>
      <c r="Q18" s="374"/>
      <c r="R18" s="374"/>
      <c r="S18" s="374"/>
      <c r="T18" s="374"/>
      <c r="U18" s="374"/>
      <c r="V18" s="374"/>
      <c r="W18" s="374"/>
      <c r="X18" s="374"/>
      <c r="Y18" s="374"/>
      <c r="Z18" s="374"/>
    </row>
    <row r="19" spans="1:26" ht="69" customHeight="1">
      <c r="A19"/>
      <c r="B19" s="373"/>
      <c r="C19" s="373"/>
      <c r="D19" s="373"/>
      <c r="E19" s="373"/>
      <c r="F19" s="375" t="e">
        <f>расчет!#REF!</f>
        <v>#REF!</v>
      </c>
      <c r="G19" s="375"/>
      <c r="H19" s="375"/>
      <c r="I19" s="375"/>
      <c r="J19" s="375"/>
      <c r="K19" s="375"/>
      <c r="L19" s="375"/>
      <c r="M19" s="375"/>
      <c r="N19" s="375"/>
      <c r="O19" s="375"/>
      <c r="P19" s="375"/>
      <c r="Q19" s="375"/>
      <c r="R19" s="375"/>
      <c r="S19" s="375"/>
      <c r="T19" s="375"/>
      <c r="U19" s="375"/>
      <c r="V19" s="375"/>
      <c r="W19" s="375"/>
      <c r="X19" s="375"/>
      <c r="Y19" s="375"/>
      <c r="Z19" s="375"/>
    </row>
    <row r="20" spans="1:26" ht="35.25" customHeight="1">
      <c r="A20"/>
      <c r="B20" s="373"/>
      <c r="C20" s="373"/>
      <c r="D20" s="373"/>
      <c r="E20" s="373"/>
      <c r="F20" s="376" t="s">
        <v>165</v>
      </c>
      <c r="G20" s="376"/>
      <c r="H20" s="376"/>
      <c r="I20" s="376"/>
      <c r="J20" s="376"/>
      <c r="K20" s="376"/>
      <c r="L20" s="376"/>
      <c r="M20" s="376"/>
      <c r="N20" s="376"/>
      <c r="O20" s="376"/>
      <c r="P20" s="376"/>
      <c r="Q20" s="376"/>
      <c r="R20" s="376"/>
      <c r="S20" s="376"/>
      <c r="T20" s="376"/>
      <c r="U20" s="376"/>
      <c r="V20" s="376"/>
      <c r="W20" s="376"/>
      <c r="X20" s="376"/>
      <c r="Y20" s="376"/>
      <c r="Z20" s="376"/>
    </row>
    <row r="21" spans="1:26" ht="11.25" customHeight="1">
      <c r="A21"/>
      <c r="B21" s="365" t="s">
        <v>166</v>
      </c>
      <c r="C21" s="365"/>
      <c r="D21" s="365"/>
      <c r="E21" s="365"/>
      <c r="F21" s="360" t="s">
        <v>167</v>
      </c>
      <c r="G21" s="360"/>
      <c r="H21" s="360"/>
      <c r="I21" s="360"/>
      <c r="J21" s="360"/>
      <c r="K21" s="360"/>
      <c r="L21" s="360"/>
      <c r="M21" s="360"/>
      <c r="N21" s="360"/>
      <c r="O21" s="360"/>
      <c r="P21" s="360"/>
      <c r="Q21" s="360"/>
      <c r="R21" s="360"/>
      <c r="S21" s="360"/>
      <c r="T21" s="360"/>
      <c r="U21" s="360"/>
      <c r="V21" s="360"/>
      <c r="W21" s="360"/>
      <c r="X21" s="360"/>
      <c r="Y21" s="360"/>
      <c r="Z21" s="360"/>
    </row>
    <row r="22" spans="1:26" ht="15.75" customHeight="1">
      <c r="A22"/>
      <c r="B22" s="365"/>
      <c r="C22" s="365"/>
      <c r="D22" s="365"/>
      <c r="E22" s="365"/>
      <c r="F22" s="360" t="str">
        <f>CONCATENATE("2. Заявление на страхование от ",заявление!BA132)</f>
        <v>2. Заявление на страхование от </v>
      </c>
      <c r="G22" s="360"/>
      <c r="H22" s="360"/>
      <c r="I22" s="360"/>
      <c r="J22" s="360"/>
      <c r="K22" s="360"/>
      <c r="L22" s="360"/>
      <c r="M22" s="360"/>
      <c r="N22" s="360"/>
      <c r="O22" s="360"/>
      <c r="P22" s="360"/>
      <c r="Q22" s="360"/>
      <c r="R22" s="360"/>
      <c r="S22" s="360"/>
      <c r="T22" s="360"/>
      <c r="U22" s="360"/>
      <c r="V22" s="360"/>
      <c r="W22" s="360"/>
      <c r="X22" s="360"/>
      <c r="Y22" s="360"/>
      <c r="Z22" s="360"/>
    </row>
    <row r="23" spans="1:26" ht="11.25" customHeight="1">
      <c r="A23"/>
      <c r="B23" s="366" t="s">
        <v>168</v>
      </c>
      <c r="C23" s="366"/>
      <c r="D23" s="366"/>
      <c r="E23" s="366"/>
      <c r="F23" s="367" t="str">
        <f>CONCATENATE("г. ",котировка!O12,", ",котировка!AI22)</f>
        <v>г. , 42930</v>
      </c>
      <c r="G23" s="367"/>
      <c r="H23" s="367"/>
      <c r="I23" s="367"/>
      <c r="J23" s="367"/>
      <c r="K23" s="367"/>
      <c r="L23" s="367"/>
      <c r="M23" s="367"/>
      <c r="N23" s="367"/>
      <c r="O23" s="367"/>
      <c r="P23" s="367"/>
      <c r="Q23" s="367"/>
      <c r="R23" s="367"/>
      <c r="S23" s="367"/>
      <c r="T23" s="367"/>
      <c r="U23" s="367"/>
      <c r="V23" s="367"/>
      <c r="W23" s="367"/>
      <c r="X23" s="367"/>
      <c r="Y23" s="367"/>
      <c r="Z23" s="367"/>
    </row>
    <row r="24" spans="1:26" ht="12.75" customHeight="1">
      <c r="A24"/>
      <c r="B24" s="368" t="s">
        <v>169</v>
      </c>
      <c r="C24" s="368"/>
      <c r="D24" s="368"/>
      <c r="E24" s="368"/>
      <c r="F24" s="368"/>
      <c r="G24" s="368"/>
      <c r="H24" s="368"/>
      <c r="I24" s="368"/>
      <c r="J24" s="368"/>
      <c r="K24" s="368"/>
      <c r="L24" s="368"/>
      <c r="M24" s="368"/>
      <c r="N24" s="368" t="s">
        <v>170</v>
      </c>
      <c r="O24" s="368"/>
      <c r="P24" s="368"/>
      <c r="Q24" s="368"/>
      <c r="R24" s="368"/>
      <c r="S24" s="368"/>
      <c r="T24" s="368"/>
      <c r="U24" s="368"/>
      <c r="V24" s="368"/>
      <c r="W24" s="368"/>
      <c r="X24" s="368"/>
      <c r="Y24" s="368"/>
      <c r="Z24" s="368"/>
    </row>
    <row r="25" spans="1:26" ht="22.5" customHeight="1">
      <c r="A25"/>
      <c r="B25" s="355" t="s">
        <v>171</v>
      </c>
      <c r="C25" s="355"/>
      <c r="D25" s="355"/>
      <c r="E25" s="355"/>
      <c r="F25" s="355"/>
      <c r="G25" s="355"/>
      <c r="H25" s="355"/>
      <c r="I25" s="355"/>
      <c r="J25" s="355"/>
      <c r="K25" s="355"/>
      <c r="L25" s="355"/>
      <c r="M25" s="355"/>
      <c r="N25" s="356" t="s">
        <v>172</v>
      </c>
      <c r="O25" s="356"/>
      <c r="P25" s="356"/>
      <c r="Q25" s="356"/>
      <c r="R25" s="356"/>
      <c r="S25" s="356"/>
      <c r="T25" s="356"/>
      <c r="U25" s="356"/>
      <c r="V25" s="356"/>
      <c r="W25" s="356"/>
      <c r="X25" s="356"/>
      <c r="Y25" s="356"/>
      <c r="Z25" s="356"/>
    </row>
    <row r="26" spans="1:26" ht="11.25" customHeight="1">
      <c r="A26" s="357" t="s">
        <v>0</v>
      </c>
      <c r="B26" s="358">
        <f>котировка!O23</f>
      </c>
      <c r="C26" s="358"/>
      <c r="D26" s="358"/>
      <c r="E26" s="358"/>
      <c r="F26" s="358"/>
      <c r="G26" s="358"/>
      <c r="H26" s="358"/>
      <c r="I26" s="358"/>
      <c r="J26" s="358"/>
      <c r="K26" s="358"/>
      <c r="L26" s="358"/>
      <c r="M26" s="358"/>
      <c r="N26" s="356"/>
      <c r="O26" s="356"/>
      <c r="P26" s="356"/>
      <c r="Q26" s="356"/>
      <c r="R26" s="356"/>
      <c r="S26" s="356"/>
      <c r="T26" s="356"/>
      <c r="U26" s="356"/>
      <c r="V26" s="356"/>
      <c r="W26" s="356"/>
      <c r="X26" s="356"/>
      <c r="Y26" s="356"/>
      <c r="Z26" s="356"/>
    </row>
    <row r="27" spans="1:26" ht="11.25" customHeight="1">
      <c r="A27" s="357"/>
      <c r="B27" s="359" t="str">
        <f>CONCATENATE("на основании Доверенности №",котировка!O24," от ",котировка!AK24)</f>
        <v>на основании Доверенности № от 42697</v>
      </c>
      <c r="C27" s="359"/>
      <c r="D27" s="359"/>
      <c r="E27" s="359"/>
      <c r="F27" s="359"/>
      <c r="G27" s="359"/>
      <c r="H27" s="359"/>
      <c r="I27" s="359"/>
      <c r="J27" s="359"/>
      <c r="K27" s="359"/>
      <c r="L27" s="359"/>
      <c r="M27" s="359"/>
      <c r="N27" s="356"/>
      <c r="O27" s="356"/>
      <c r="P27" s="356"/>
      <c r="Q27" s="356"/>
      <c r="R27" s="356"/>
      <c r="S27" s="356"/>
      <c r="T27" s="356"/>
      <c r="U27" s="356"/>
      <c r="V27" s="356"/>
      <c r="W27" s="356"/>
      <c r="X27" s="356"/>
      <c r="Y27" s="356"/>
      <c r="Z27" s="356"/>
    </row>
    <row r="28" spans="1:26" ht="11.25" customHeight="1">
      <c r="A28" s="357"/>
      <c r="B28" s="360" t="s">
        <v>173</v>
      </c>
      <c r="C28" s="360"/>
      <c r="D28" s="360"/>
      <c r="E28" s="360"/>
      <c r="F28" s="360"/>
      <c r="G28" s="360"/>
      <c r="H28" s="360"/>
      <c r="I28" s="360"/>
      <c r="J28" s="360"/>
      <c r="K28" s="360"/>
      <c r="L28" s="360"/>
      <c r="M28" s="360"/>
      <c r="N28" s="361"/>
      <c r="O28" s="361"/>
      <c r="P28" s="361"/>
      <c r="Q28" s="361"/>
      <c r="R28" s="361"/>
      <c r="S28" s="361"/>
      <c r="T28" s="361"/>
      <c r="U28" s="361"/>
      <c r="V28" s="361"/>
      <c r="W28" s="361"/>
      <c r="X28" s="361"/>
      <c r="Y28" s="361"/>
      <c r="Z28" s="361"/>
    </row>
    <row r="29" spans="1:26" ht="11.25" customHeight="1">
      <c r="A29" s="357"/>
      <c r="B29" s="362" t="s">
        <v>174</v>
      </c>
      <c r="C29" s="362"/>
      <c r="D29" s="362"/>
      <c r="E29" s="362"/>
      <c r="F29" s="362"/>
      <c r="G29" s="362"/>
      <c r="H29" s="362"/>
      <c r="I29" s="362"/>
      <c r="J29" s="362"/>
      <c r="K29" s="362"/>
      <c r="L29" s="362"/>
      <c r="M29" s="362"/>
      <c r="N29" s="363"/>
      <c r="O29" s="363"/>
      <c r="P29" s="363"/>
      <c r="Q29" s="363"/>
      <c r="R29" s="363"/>
      <c r="S29" s="363"/>
      <c r="T29" s="363"/>
      <c r="U29" s="364" t="str">
        <f>заявление!R9</f>
        <v>ФИО</v>
      </c>
      <c r="V29" s="364"/>
      <c r="W29" s="364"/>
      <c r="X29" s="364"/>
      <c r="Y29" s="364"/>
      <c r="Z29" s="364"/>
    </row>
  </sheetData>
  <sheetProtection password="CB9E" sheet="1" formatCells="0" formatColumns="0" formatRows="0"/>
  <mergeCells count="50">
    <mergeCell ref="H1:M1"/>
    <mergeCell ref="N1:R1"/>
    <mergeCell ref="B2:Z2"/>
    <mergeCell ref="B4:Z4"/>
    <mergeCell ref="B5:E5"/>
    <mergeCell ref="F5:Z5"/>
    <mergeCell ref="B6:E6"/>
    <mergeCell ref="F6:Z6"/>
    <mergeCell ref="B7:E7"/>
    <mergeCell ref="F7:Z7"/>
    <mergeCell ref="B8:E8"/>
    <mergeCell ref="F8:Z8"/>
    <mergeCell ref="B9:E9"/>
    <mergeCell ref="F9:Z9"/>
    <mergeCell ref="B10:E10"/>
    <mergeCell ref="F10:Z10"/>
    <mergeCell ref="B11:E11"/>
    <mergeCell ref="F11:Z11"/>
    <mergeCell ref="B12:E12"/>
    <mergeCell ref="F12:Z12"/>
    <mergeCell ref="B13:E13"/>
    <mergeCell ref="F13:Z13"/>
    <mergeCell ref="B14:E14"/>
    <mergeCell ref="F14:Z14"/>
    <mergeCell ref="B15:E15"/>
    <mergeCell ref="F15:Z15"/>
    <mergeCell ref="B16:E17"/>
    <mergeCell ref="F16:Z16"/>
    <mergeCell ref="F17:Z17"/>
    <mergeCell ref="B18:E20"/>
    <mergeCell ref="F18:Z18"/>
    <mergeCell ref="F19:Z19"/>
    <mergeCell ref="F20:Z20"/>
    <mergeCell ref="B21:E22"/>
    <mergeCell ref="F21:Z21"/>
    <mergeCell ref="F22:Z22"/>
    <mergeCell ref="B23:E23"/>
    <mergeCell ref="F23:Z23"/>
    <mergeCell ref="B24:M24"/>
    <mergeCell ref="N24:Z24"/>
    <mergeCell ref="B25:M25"/>
    <mergeCell ref="N25:Z27"/>
    <mergeCell ref="A26:A29"/>
    <mergeCell ref="B26:M26"/>
    <mergeCell ref="B27:M27"/>
    <mergeCell ref="B28:M28"/>
    <mergeCell ref="N28:Z28"/>
    <mergeCell ref="B29:M29"/>
    <mergeCell ref="N29:T29"/>
    <mergeCell ref="U29:Z29"/>
  </mergeCells>
  <printOptions/>
  <pageMargins left="0.433333333333333" right="0.236111111111111" top="0.0395833333333333" bottom="0.0395833333333333" header="0.511805555555555" footer="0.51180555555555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B1:H39"/>
  <sheetViews>
    <sheetView view="pageBreakPreview" zoomScale="120" zoomScaleSheetLayoutView="120" zoomScalePageLayoutView="120" workbookViewId="0" topLeftCell="A16">
      <selection activeCell="B16" sqref="B1:H16384"/>
    </sheetView>
  </sheetViews>
  <sheetFormatPr defaultColWidth="9.140625" defaultRowHeight="15"/>
  <cols>
    <col min="1" max="1" width="9.140625" style="18" customWidth="1"/>
    <col min="2" max="2" width="4.7109375" style="18" hidden="1" customWidth="1"/>
    <col min="3" max="3" width="29.421875" style="18" hidden="1" customWidth="1"/>
    <col min="4" max="4" width="15.28125" style="18" hidden="1" customWidth="1"/>
    <col min="5" max="5" width="0" style="18" hidden="1" customWidth="1"/>
    <col min="6" max="6" width="12.140625" style="18" hidden="1" customWidth="1"/>
    <col min="7" max="8" width="17.00390625" style="18" hidden="1" customWidth="1"/>
    <col min="9" max="16384" width="9.140625" style="18" customWidth="1"/>
  </cols>
  <sheetData>
    <row r="1" spans="2:8" ht="15">
      <c r="B1"/>
      <c r="C1"/>
      <c r="D1"/>
      <c r="E1"/>
      <c r="F1"/>
      <c r="G1"/>
      <c r="H1"/>
    </row>
    <row r="2" spans="2:8" ht="15">
      <c r="B2"/>
      <c r="C2"/>
      <c r="D2"/>
      <c r="E2"/>
      <c r="F2"/>
      <c r="G2"/>
      <c r="H2"/>
    </row>
    <row r="3" spans="2:8" ht="18.75">
      <c r="B3" s="19" t="s">
        <v>175</v>
      </c>
      <c r="C3" s="20"/>
      <c r="D3" s="20"/>
      <c r="E3" s="20"/>
      <c r="F3" s="20"/>
      <c r="G3" s="20"/>
      <c r="H3" s="20"/>
    </row>
    <row r="4" spans="2:8" ht="15">
      <c r="B4" s="20"/>
      <c r="C4" s="20"/>
      <c r="D4" s="20"/>
      <c r="E4" s="20"/>
      <c r="F4" s="20"/>
      <c r="G4" s="20"/>
      <c r="H4" s="20"/>
    </row>
    <row r="5" spans="2:8" ht="15.75" customHeight="1">
      <c r="B5" s="404" t="s">
        <v>176</v>
      </c>
      <c r="C5" s="404"/>
      <c r="D5" s="404"/>
      <c r="E5" s="404"/>
      <c r="F5" s="404"/>
      <c r="G5" s="404"/>
      <c r="H5" s="404"/>
    </row>
    <row r="6" spans="2:8" ht="15">
      <c r="B6" s="404"/>
      <c r="C6" s="404"/>
      <c r="D6" s="404"/>
      <c r="E6" s="404"/>
      <c r="F6" s="404"/>
      <c r="G6" s="404"/>
      <c r="H6" s="404"/>
    </row>
    <row r="7" spans="2:8" ht="15">
      <c r="B7" s="391"/>
      <c r="C7" s="391"/>
      <c r="D7" s="391"/>
      <c r="E7" s="391"/>
      <c r="F7" s="391"/>
      <c r="G7" s="391"/>
      <c r="H7" s="391"/>
    </row>
    <row r="8" spans="2:8" ht="15.75">
      <c r="B8" s="405" t="s">
        <v>177</v>
      </c>
      <c r="C8" s="405"/>
      <c r="D8" s="405" t="s">
        <v>178</v>
      </c>
      <c r="E8" s="405"/>
      <c r="F8" s="395" t="s">
        <v>179</v>
      </c>
      <c r="G8" s="395" t="s">
        <v>180</v>
      </c>
      <c r="H8" s="395"/>
    </row>
    <row r="9" spans="2:8" ht="15.75">
      <c r="B9" s="21" t="s">
        <v>181</v>
      </c>
      <c r="C9" s="22"/>
      <c r="D9" s="22"/>
      <c r="E9" s="23"/>
      <c r="F9" s="395"/>
      <c r="G9" s="395"/>
      <c r="H9" s="395"/>
    </row>
    <row r="10" spans="2:8" ht="15.75" customHeight="1">
      <c r="B10" s="398" t="s">
        <v>175</v>
      </c>
      <c r="C10" s="398"/>
      <c r="D10" s="398"/>
      <c r="E10" s="398"/>
      <c r="F10" s="395"/>
      <c r="G10" s="395"/>
      <c r="H10" s="395"/>
    </row>
    <row r="11" spans="2:8" ht="15.75">
      <c r="B11" s="24" t="s">
        <v>182</v>
      </c>
      <c r="C11" s="22"/>
      <c r="D11" s="25"/>
      <c r="E11" s="26"/>
      <c r="F11" s="70" t="s">
        <v>183</v>
      </c>
      <c r="G11" s="397" t="s">
        <v>184</v>
      </c>
      <c r="H11" s="397"/>
    </row>
    <row r="12" spans="2:8" ht="15.75" customHeight="1">
      <c r="B12" s="398" t="s">
        <v>397</v>
      </c>
      <c r="C12" s="398"/>
      <c r="D12" s="398"/>
      <c r="E12" s="398"/>
      <c r="F12" s="27" t="s">
        <v>185</v>
      </c>
      <c r="G12" s="399" t="s">
        <v>186</v>
      </c>
      <c r="H12" s="399"/>
    </row>
    <row r="13" spans="2:8" ht="15">
      <c r="B13" s="20"/>
      <c r="C13" s="20"/>
      <c r="D13" s="20"/>
      <c r="E13" s="20"/>
      <c r="F13" s="20"/>
      <c r="G13" s="20"/>
      <c r="H13" s="20"/>
    </row>
    <row r="14" spans="2:8" ht="15">
      <c r="B14" s="20"/>
      <c r="C14" s="20"/>
      <c r="D14" s="20"/>
      <c r="E14" s="20"/>
      <c r="F14" s="20"/>
      <c r="G14" s="20"/>
      <c r="H14" s="20"/>
    </row>
    <row r="15" spans="2:8" ht="15">
      <c r="B15" s="20"/>
      <c r="C15" s="20"/>
      <c r="D15" s="20"/>
      <c r="E15" s="20"/>
      <c r="F15" s="20"/>
      <c r="G15" s="20"/>
      <c r="H15" s="20"/>
    </row>
    <row r="16" spans="2:8" ht="18.75">
      <c r="B16" s="20"/>
      <c r="C16" s="28" t="s">
        <v>187</v>
      </c>
      <c r="D16" s="400">
        <f>котировка!O22</f>
      </c>
      <c r="E16" s="400"/>
      <c r="F16" s="29" t="s">
        <v>5</v>
      </c>
      <c r="G16" s="401">
        <f>котировка!AI22</f>
        <v>42930</v>
      </c>
      <c r="H16" s="401"/>
    </row>
    <row r="17" spans="2:8" ht="18.75">
      <c r="B17" s="20"/>
      <c r="C17" s="29"/>
      <c r="D17" s="20"/>
      <c r="E17" s="30"/>
      <c r="F17" s="30"/>
      <c r="G17" s="30"/>
      <c r="H17" s="30"/>
    </row>
    <row r="18" spans="2:8" ht="15.75">
      <c r="B18" s="389" t="s">
        <v>188</v>
      </c>
      <c r="C18" s="389"/>
      <c r="D18" s="390" t="str">
        <f>заявление!R9</f>
        <v>ФИО</v>
      </c>
      <c r="E18" s="390"/>
      <c r="F18" s="390"/>
      <c r="G18" s="390"/>
      <c r="H18" s="390"/>
    </row>
    <row r="19" spans="2:8" ht="15">
      <c r="B19" s="391"/>
      <c r="C19" s="391"/>
      <c r="D19" s="391"/>
      <c r="E19" s="391"/>
      <c r="F19" s="391"/>
      <c r="G19" s="391"/>
      <c r="H19" s="391"/>
    </row>
    <row r="20" spans="2:8" ht="15">
      <c r="B20" s="20"/>
      <c r="C20" s="20"/>
      <c r="D20" s="20"/>
      <c r="E20" s="20"/>
      <c r="F20" s="20"/>
      <c r="G20" s="20"/>
      <c r="H20" s="20"/>
    </row>
    <row r="21" spans="2:8" ht="63" customHeight="1">
      <c r="B21" s="70" t="s">
        <v>92</v>
      </c>
      <c r="C21" s="392" t="s">
        <v>189</v>
      </c>
      <c r="D21" s="392"/>
      <c r="E21" s="31" t="s">
        <v>190</v>
      </c>
      <c r="F21" s="32" t="s">
        <v>191</v>
      </c>
      <c r="G21" s="32" t="s">
        <v>192</v>
      </c>
      <c r="H21" s="32" t="s">
        <v>193</v>
      </c>
    </row>
    <row r="22" spans="2:8" ht="15.75">
      <c r="B22" s="393">
        <v>1</v>
      </c>
      <c r="C22" s="33" t="s">
        <v>194</v>
      </c>
      <c r="D22" s="34"/>
      <c r="E22" s="394" t="s">
        <v>195</v>
      </c>
      <c r="F22" s="395">
        <v>1</v>
      </c>
      <c r="G22" s="396" t="e">
        <f>котировка!AJ47</f>
        <v>#N/A</v>
      </c>
      <c r="H22" s="396" t="e">
        <f>G22</f>
        <v>#N/A</v>
      </c>
    </row>
    <row r="23" spans="2:8" ht="15.75">
      <c r="B23" s="393"/>
      <c r="C23" s="403" t="str">
        <f>CONCATENATE("№",D16," от ",G16)</f>
        <v>№ от 42930</v>
      </c>
      <c r="D23" s="403"/>
      <c r="E23" s="394"/>
      <c r="F23" s="395"/>
      <c r="G23" s="396"/>
      <c r="H23" s="396"/>
    </row>
    <row r="24" spans="2:8" ht="15.75">
      <c r="B24" s="35"/>
      <c r="C24" s="68"/>
      <c r="D24" s="25"/>
      <c r="E24" s="68"/>
      <c r="F24" s="69"/>
      <c r="G24" s="36" t="s">
        <v>196</v>
      </c>
      <c r="H24" s="37" t="e">
        <f>H22</f>
        <v>#N/A</v>
      </c>
    </row>
    <row r="25" spans="2:8" ht="15.75">
      <c r="B25" s="38"/>
      <c r="C25" s="38"/>
      <c r="D25" s="25"/>
      <c r="E25" s="38"/>
      <c r="F25" s="38"/>
      <c r="G25" s="36" t="s">
        <v>197</v>
      </c>
      <c r="H25" s="39" t="s">
        <v>198</v>
      </c>
    </row>
    <row r="26" spans="2:8" ht="15.75">
      <c r="B26" s="38"/>
      <c r="C26" s="38"/>
      <c r="D26" s="25"/>
      <c r="E26" s="38"/>
      <c r="F26" s="40"/>
      <c r="G26" s="41" t="s">
        <v>199</v>
      </c>
      <c r="H26" s="39" t="e">
        <f>H22</f>
        <v>#N/A</v>
      </c>
    </row>
    <row r="27" spans="2:8" ht="15">
      <c r="B27" s="20"/>
      <c r="C27" s="20"/>
      <c r="D27" s="20"/>
      <c r="E27" s="20"/>
      <c r="F27" s="20"/>
      <c r="G27" s="20"/>
      <c r="H27" s="20"/>
    </row>
    <row r="28" spans="2:8" ht="15.75">
      <c r="B28" s="42" t="s">
        <v>200</v>
      </c>
      <c r="D28" s="44" t="e">
        <f>G22</f>
        <v>#N/A</v>
      </c>
      <c r="E28" s="45" t="s">
        <v>201</v>
      </c>
      <c r="G28" s="43"/>
      <c r="H28" s="43"/>
    </row>
    <row r="29" spans="2:8" ht="15.75">
      <c r="B29" s="43" t="e">
        <f>расчет!#REF!</f>
        <v>#REF!</v>
      </c>
      <c r="D29" s="44"/>
      <c r="E29" s="45"/>
      <c r="F29" s="43"/>
      <c r="G29" s="43"/>
      <c r="H29" s="43"/>
    </row>
    <row r="30" spans="2:8" ht="33" customHeight="1">
      <c r="B30" s="402" t="e">
        <f>ПОЛИС!F15</f>
        <v>#REF!</v>
      </c>
      <c r="C30" s="402"/>
      <c r="D30" s="402"/>
      <c r="E30" s="402"/>
      <c r="F30" s="402"/>
      <c r="G30" s="402"/>
      <c r="H30" s="402"/>
    </row>
    <row r="31" spans="2:8" ht="15.75">
      <c r="B31" s="43" t="s">
        <v>0</v>
      </c>
      <c r="C31" s="46"/>
      <c r="D31" s="46"/>
      <c r="E31" s="46"/>
      <c r="F31" s="46"/>
      <c r="G31" s="46"/>
      <c r="H31" s="46"/>
    </row>
    <row r="32" spans="2:8" ht="15.75">
      <c r="B32" s="43" t="s">
        <v>202</v>
      </c>
      <c r="C32" s="43"/>
      <c r="D32" s="43"/>
      <c r="E32" s="43"/>
      <c r="F32" s="43"/>
      <c r="G32" s="43"/>
      <c r="H32" s="43"/>
    </row>
    <row r="33" spans="2:8" ht="15.75">
      <c r="B33" s="47"/>
      <c r="C33" s="25"/>
      <c r="D33" s="25"/>
      <c r="E33" s="25"/>
      <c r="F33" s="25"/>
      <c r="G33" s="25"/>
      <c r="H33" s="25"/>
    </row>
    <row r="34" spans="2:8" ht="15.75">
      <c r="B34" s="47"/>
      <c r="C34" s="25"/>
      <c r="D34" s="25"/>
      <c r="E34" s="25"/>
      <c r="F34" s="25"/>
      <c r="G34" s="25"/>
      <c r="H34" s="25"/>
    </row>
    <row r="35" spans="2:8" ht="15.75">
      <c r="B35" s="47" t="s">
        <v>203</v>
      </c>
      <c r="C35" s="25"/>
      <c r="D35" s="25"/>
      <c r="E35" s="25"/>
      <c r="F35" s="25"/>
      <c r="G35" s="25"/>
      <c r="H35" s="25"/>
    </row>
    <row r="36" spans="2:8" ht="15.75">
      <c r="B36" s="25"/>
      <c r="C36" s="25"/>
      <c r="D36" s="25"/>
      <c r="E36" s="25"/>
      <c r="F36" s="25"/>
      <c r="G36" s="25"/>
      <c r="H36" s="25"/>
    </row>
    <row r="37" spans="2:8" ht="15.75">
      <c r="B37" s="388" t="str">
        <f>CONCATENATE(котировка!O23,"_____________")</f>
        <v>_____________</v>
      </c>
      <c r="C37" s="388"/>
      <c r="D37" s="388"/>
      <c r="E37" s="388"/>
      <c r="F37" s="388"/>
      <c r="G37" s="388"/>
      <c r="H37" s="388"/>
    </row>
    <row r="38" spans="2:8" ht="15.75">
      <c r="B38" s="25"/>
      <c r="C38" s="25"/>
      <c r="D38" s="25"/>
      <c r="E38" s="25"/>
      <c r="F38" s="25"/>
      <c r="G38" s="25"/>
      <c r="H38" s="25"/>
    </row>
    <row r="39" spans="2:8" ht="15.75">
      <c r="B39" s="25"/>
      <c r="C39" s="25" t="s">
        <v>204</v>
      </c>
      <c r="D39" s="25"/>
      <c r="E39" s="25"/>
      <c r="F39" s="25"/>
      <c r="G39" s="25"/>
      <c r="H39" s="25"/>
    </row>
  </sheetData>
  <sheetProtection password="CB9E" sheet="1"/>
  <mergeCells count="24">
    <mergeCell ref="B5:H6"/>
    <mergeCell ref="B7:H7"/>
    <mergeCell ref="B8:C8"/>
    <mergeCell ref="D8:E8"/>
    <mergeCell ref="F8:F10"/>
    <mergeCell ref="G8:H10"/>
    <mergeCell ref="B10:E10"/>
    <mergeCell ref="G11:H11"/>
    <mergeCell ref="B12:E12"/>
    <mergeCell ref="G12:H12"/>
    <mergeCell ref="D16:E16"/>
    <mergeCell ref="G16:H16"/>
    <mergeCell ref="B30:H30"/>
    <mergeCell ref="C23:D23"/>
    <mergeCell ref="B37:H37"/>
    <mergeCell ref="B18:C18"/>
    <mergeCell ref="D18:H18"/>
    <mergeCell ref="B19:H19"/>
    <mergeCell ref="C21:D21"/>
    <mergeCell ref="B22:B23"/>
    <mergeCell ref="E22:E23"/>
    <mergeCell ref="F22:F23"/>
    <mergeCell ref="G22:G23"/>
    <mergeCell ref="H22:H23"/>
  </mergeCells>
  <printOptions/>
  <pageMargins left="0.7" right="0.7" top="0.75" bottom="0.75" header="0.511805555555555" footer="0.51180555555555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Лист5"/>
  <dimension ref="A1:IV178"/>
  <sheetViews>
    <sheetView view="pageBreakPreview" zoomScale="160" zoomScaleSheetLayoutView="160" zoomScalePageLayoutView="160" workbookViewId="0" topLeftCell="D1">
      <selection activeCell="D1" sqref="A1:IV16384"/>
    </sheetView>
  </sheetViews>
  <sheetFormatPr defaultColWidth="9.140625" defaultRowHeight="15"/>
  <cols>
    <col min="1" max="1" width="5.140625" style="48" hidden="1" customWidth="1"/>
    <col min="2" max="2" width="41.421875" style="49" hidden="1" customWidth="1"/>
    <col min="3" max="3" width="40.57421875" style="49" hidden="1" customWidth="1"/>
    <col min="4" max="16384" width="9.140625" style="49" customWidth="1"/>
  </cols>
  <sheetData>
    <row r="1" spans="1:256" ht="15">
      <c r="A1"/>
      <c r="B1" s="408" t="str">
        <f>CONCATENATE("Договор №",котировка!O22)</f>
        <v>Договор №</v>
      </c>
      <c r="C1" s="408"/>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ustomHeight="1">
      <c r="A2"/>
      <c r="B2" s="408" t="s">
        <v>150</v>
      </c>
      <c r="C2" s="408"/>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4" spans="2:3" s="50" customFormat="1" ht="14.25">
      <c r="B4" s="51" t="str">
        <f>CONCATENATE("г. ",котировка!O12)</f>
        <v>г. </v>
      </c>
      <c r="C4" s="52">
        <f>котировка!AI22</f>
        <v>42930</v>
      </c>
    </row>
    <row r="5" spans="1:256" ht="1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96.75" customHeight="1">
      <c r="A6"/>
      <c r="B6" s="406" t="e">
        <f>CONCATENATE(расчет!#REF!," ",котировка!O23," ",расчет!#REF!,котировка!O24," ",расчет!#REF!," ",котировка!AK24,расчет!#REF!," ",заявление!R9,расчет!#REF!)</f>
        <v>#REF!</v>
      </c>
      <c r="C6" s="40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5" customHeight="1">
      <c r="A7" s="407"/>
      <c r="B7" s="407"/>
      <c r="C7" s="40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ustomHeight="1">
      <c r="A8" s="408" t="s">
        <v>205</v>
      </c>
      <c r="B8" s="408"/>
      <c r="C8" s="40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5" customHeight="1">
      <c r="A9" s="409"/>
      <c r="B9" s="409"/>
      <c r="C9" s="40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72" customHeight="1">
      <c r="A10" s="48" t="s">
        <v>206</v>
      </c>
      <c r="B10" s="406" t="s">
        <v>207</v>
      </c>
      <c r="C10" s="406"/>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57.75" customHeight="1">
      <c r="A11" s="48" t="s">
        <v>208</v>
      </c>
      <c r="B11" s="406" t="e">
        <f>CONCATENATE(расчет!#REF!,заявление!BA132,расчет!#REF!)</f>
        <v>#REF!</v>
      </c>
      <c r="C11" s="40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8.5" customHeight="1">
      <c r="A12"/>
      <c r="B12" s="406" t="s">
        <v>209</v>
      </c>
      <c r="C12" s="406"/>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8.5" customHeight="1">
      <c r="A13"/>
      <c r="B13" s="406" t="s">
        <v>210</v>
      </c>
      <c r="C13" s="406"/>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3.5" customHeight="1">
      <c r="A14" s="48" t="s">
        <v>211</v>
      </c>
      <c r="B14" s="406" t="s">
        <v>212</v>
      </c>
      <c r="C14" s="406"/>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5" customHeight="1">
      <c r="A15" s="407"/>
      <c r="B15" s="407"/>
      <c r="C15" s="407"/>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ustomHeight="1">
      <c r="A16" s="408" t="s">
        <v>213</v>
      </c>
      <c r="B16" s="408"/>
      <c r="C16" s="408"/>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5" customHeight="1">
      <c r="A17" s="409"/>
      <c r="B17" s="409"/>
      <c r="C17" s="409"/>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15.5" customHeight="1">
      <c r="A18" s="48" t="s">
        <v>214</v>
      </c>
      <c r="B18" s="406" t="e">
        <f>ПОЛИС!F9</f>
        <v>#REF!</v>
      </c>
      <c r="C18" s="406"/>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4.5" customHeight="1">
      <c r="A19" s="407"/>
      <c r="B19" s="407"/>
      <c r="C19" s="407"/>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3" s="53" customFormat="1" ht="14.25" customHeight="1">
      <c r="A20" s="408" t="s">
        <v>215</v>
      </c>
      <c r="B20" s="408"/>
      <c r="C20" s="408"/>
    </row>
    <row r="21" spans="1:256" ht="4.5" customHeight="1">
      <c r="A21" s="409"/>
      <c r="B21" s="409"/>
      <c r="C21" s="409"/>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87" customHeight="1">
      <c r="A22" s="48" t="s">
        <v>216</v>
      </c>
      <c r="B22" s="406" t="s">
        <v>217</v>
      </c>
      <c r="C22" s="406"/>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7.75" customHeight="1">
      <c r="A23"/>
      <c r="B23" s="413" t="s">
        <v>218</v>
      </c>
      <c r="C23" s="41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4.75" customHeight="1">
      <c r="A24"/>
      <c r="B24" s="414" t="s">
        <v>219</v>
      </c>
      <c r="C24" s="41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15.5" customHeight="1">
      <c r="A25" s="48" t="s">
        <v>220</v>
      </c>
      <c r="B25" s="406" t="s">
        <v>221</v>
      </c>
      <c r="C25" s="406"/>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407"/>
      <c r="B26" s="407"/>
      <c r="C26" s="407"/>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customHeight="1">
      <c r="A27" s="408" t="s">
        <v>222</v>
      </c>
      <c r="B27" s="408"/>
      <c r="C27" s="408"/>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4.5" customHeight="1">
      <c r="A28" s="409"/>
      <c r="B28" s="409"/>
      <c r="C28" s="409"/>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57.75" customHeight="1">
      <c r="A29" s="48" t="s">
        <v>223</v>
      </c>
      <c r="B29" s="406" t="s">
        <v>224</v>
      </c>
      <c r="C29" s="406"/>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8.5" customHeight="1">
      <c r="A30" s="48" t="s">
        <v>225</v>
      </c>
      <c r="B30" s="406" t="e">
        <f>CONCATENATE(расчет!#REF!,расчет!#REF!," (",расчет!#REF!,").")</f>
        <v>#REF!</v>
      </c>
      <c r="C30" s="406"/>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01.25" customHeight="1">
      <c r="A31" s="48" t="s">
        <v>226</v>
      </c>
      <c r="B31" s="406" t="s">
        <v>227</v>
      </c>
      <c r="C31" s="406"/>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8.5" customHeight="1">
      <c r="A32" s="48" t="s">
        <v>228</v>
      </c>
      <c r="B32" s="406" t="s">
        <v>229</v>
      </c>
      <c r="C32" s="406"/>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30.5" customHeight="1">
      <c r="A33" s="48" t="s">
        <v>230</v>
      </c>
      <c r="B33" s="406" t="s">
        <v>231</v>
      </c>
      <c r="C33" s="406"/>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4.5" customHeight="1">
      <c r="A34" s="407"/>
      <c r="B34" s="407"/>
      <c r="C34" s="407"/>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4.25" customHeight="1">
      <c r="A35" s="408" t="s">
        <v>232</v>
      </c>
      <c r="B35" s="408"/>
      <c r="C35" s="408"/>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4.5" customHeight="1">
      <c r="A36" s="409"/>
      <c r="B36" s="409"/>
      <c r="C36" s="409"/>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8.5" customHeight="1">
      <c r="A37" s="48" t="s">
        <v>233</v>
      </c>
      <c r="B37" s="406" t="e">
        <f>CONCATENATE(расчет!#REF!,расчет!#REF!,расчет!#REF!)</f>
        <v>#REF!</v>
      </c>
      <c r="C37" s="406"/>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8.5" customHeight="1">
      <c r="A38" s="48" t="s">
        <v>234</v>
      </c>
      <c r="B38" s="406" t="e">
        <f>CONCATENATE(расчет!#REF!,котировка!AJ47," (",расчет!#REF!,").")</f>
        <v>#REF!</v>
      </c>
      <c r="C38" s="406"/>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8.5" customHeight="1">
      <c r="A39" s="48" t="s">
        <v>235</v>
      </c>
      <c r="B39" s="406" t="e">
        <f>CONCATENATE("Страховая премия уплачивается: ",расчет!#REF!)</f>
        <v>#REF!</v>
      </c>
      <c r="C39" s="406"/>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4.5" customHeight="1">
      <c r="A40" s="407"/>
      <c r="B40" s="407"/>
      <c r="C40" s="407"/>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ustomHeight="1">
      <c r="A41" s="408" t="s">
        <v>236</v>
      </c>
      <c r="B41" s="408"/>
      <c r="C41" s="408"/>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ustomHeight="1">
      <c r="A42" s="409"/>
      <c r="B42" s="409"/>
      <c r="C42" s="409"/>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72" customHeight="1">
      <c r="A43" s="48" t="s">
        <v>237</v>
      </c>
      <c r="B43" s="406" t="e">
        <f>CONCATENATE(расчет!#REF!,заявление!AB113,расчет!#REF!,заявление!AB114,расчет!#REF!)</f>
        <v>#REF!</v>
      </c>
      <c r="C43" s="406"/>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72" customHeight="1">
      <c r="A44" s="48" t="s">
        <v>238</v>
      </c>
      <c r="B44" s="406" t="e">
        <f>ПОЛИС!F19</f>
        <v>#REF!</v>
      </c>
      <c r="C44" s="406"/>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8.5" customHeight="1">
      <c r="A45" s="48" t="s">
        <v>239</v>
      </c>
      <c r="B45" s="406" t="s">
        <v>240</v>
      </c>
      <c r="C45" s="406"/>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87" customHeight="1">
      <c r="A46" s="54" t="s">
        <v>241</v>
      </c>
      <c r="B46" s="406" t="s">
        <v>242</v>
      </c>
      <c r="C46" s="40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87" customHeight="1">
      <c r="A47"/>
      <c r="B47" s="406" t="s">
        <v>243</v>
      </c>
      <c r="C47" s="406"/>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3.5" customHeight="1">
      <c r="A48" s="48" t="s">
        <v>244</v>
      </c>
      <c r="B48" s="406" t="s">
        <v>245</v>
      </c>
      <c r="C48" s="406"/>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4.25" customHeight="1">
      <c r="A49" s="54" t="s">
        <v>246</v>
      </c>
      <c r="B49" s="406" t="s">
        <v>247</v>
      </c>
      <c r="C49" s="406"/>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43.5" customHeight="1">
      <c r="A50"/>
      <c r="B50" s="413" t="s">
        <v>248</v>
      </c>
      <c r="C50" s="413"/>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43.5" customHeight="1">
      <c r="A51"/>
      <c r="B51" s="413" t="s">
        <v>249</v>
      </c>
      <c r="C51" s="413"/>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4.25" customHeight="1">
      <c r="A52"/>
      <c r="B52" s="413" t="s">
        <v>250</v>
      </c>
      <c r="C52" s="413"/>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66.5" customHeight="1">
      <c r="A53" s="48" t="s">
        <v>251</v>
      </c>
      <c r="B53" s="406" t="s">
        <v>252</v>
      </c>
      <c r="C53" s="406"/>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03.5" customHeight="1">
      <c r="A54" s="48" t="s">
        <v>253</v>
      </c>
      <c r="B54" s="406" t="s">
        <v>254</v>
      </c>
      <c r="C54" s="406"/>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57.75" customHeight="1">
      <c r="A55" s="48" t="s">
        <v>255</v>
      </c>
      <c r="B55" s="406" t="s">
        <v>256</v>
      </c>
      <c r="C55" s="406"/>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8.5" customHeight="1">
      <c r="A56" s="54" t="s">
        <v>257</v>
      </c>
      <c r="B56" s="406" t="s">
        <v>258</v>
      </c>
      <c r="C56" s="40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57.75" customHeight="1">
      <c r="A57" s="48" t="s">
        <v>259</v>
      </c>
      <c r="B57" s="406" t="s">
        <v>260</v>
      </c>
      <c r="C57" s="406"/>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8.5" customHeight="1">
      <c r="A58"/>
      <c r="B58" s="406" t="s">
        <v>261</v>
      </c>
      <c r="C58" s="406"/>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407"/>
      <c r="B59" s="407"/>
      <c r="C59" s="407"/>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8.5" customHeight="1">
      <c r="A60" s="408" t="s">
        <v>262</v>
      </c>
      <c r="B60" s="408"/>
      <c r="C60" s="408"/>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409"/>
      <c r="B61" s="409"/>
      <c r="C61" s="409"/>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87" customHeight="1">
      <c r="A62" s="48" t="s">
        <v>263</v>
      </c>
      <c r="B62" s="406" t="s">
        <v>264</v>
      </c>
      <c r="C62" s="406"/>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3.5" customHeight="1">
      <c r="A63"/>
      <c r="B63" s="406" t="s">
        <v>265</v>
      </c>
      <c r="C63" s="406"/>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3.5" customHeight="1">
      <c r="A64" s="48" t="s">
        <v>266</v>
      </c>
      <c r="B64" s="406" t="s">
        <v>267</v>
      </c>
      <c r="C64" s="406"/>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3.5" customHeight="1">
      <c r="A65"/>
      <c r="B65" s="406" t="s">
        <v>268</v>
      </c>
      <c r="C65" s="406"/>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57.75" customHeight="1">
      <c r="A66" s="48" t="s">
        <v>269</v>
      </c>
      <c r="B66" s="406" t="s">
        <v>270</v>
      </c>
      <c r="C66" s="40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8.5" customHeight="1">
      <c r="A67" s="48" t="s">
        <v>271</v>
      </c>
      <c r="B67" s="406" t="s">
        <v>272</v>
      </c>
      <c r="C67" s="406"/>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4.5" customHeight="1">
      <c r="A68" s="407"/>
      <c r="B68" s="407"/>
      <c r="C68" s="407"/>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4.25" customHeight="1">
      <c r="A69" s="408" t="s">
        <v>273</v>
      </c>
      <c r="B69" s="408"/>
      <c r="C69" s="408"/>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4.5" customHeight="1">
      <c r="A70" s="409"/>
      <c r="B70" s="409"/>
      <c r="C70" s="409"/>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4.25" customHeight="1">
      <c r="A71" s="48" t="s">
        <v>274</v>
      </c>
      <c r="B71" s="413" t="s">
        <v>275</v>
      </c>
      <c r="C71" s="41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4.25" customHeight="1">
      <c r="A72"/>
      <c r="B72" s="413" t="s">
        <v>276</v>
      </c>
      <c r="C72" s="41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8.5" customHeight="1">
      <c r="A73"/>
      <c r="B73" s="413" t="s">
        <v>277</v>
      </c>
      <c r="C73" s="41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57.75" customHeight="1">
      <c r="A74"/>
      <c r="B74" s="413" t="s">
        <v>278</v>
      </c>
      <c r="C74" s="41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4.25" customHeight="1">
      <c r="A75" s="54" t="s">
        <v>279</v>
      </c>
      <c r="B75" s="413" t="s">
        <v>280</v>
      </c>
      <c r="C75" s="41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3" ht="43.5" customHeight="1">
      <c r="B76" s="413" t="s">
        <v>281</v>
      </c>
      <c r="C76" s="413"/>
    </row>
    <row r="77" spans="2:3" ht="28.5" customHeight="1">
      <c r="B77" s="413" t="s">
        <v>282</v>
      </c>
      <c r="C77" s="413"/>
    </row>
    <row r="78" spans="2:3" ht="28.5" customHeight="1">
      <c r="B78" s="413" t="s">
        <v>283</v>
      </c>
      <c r="C78" s="413"/>
    </row>
    <row r="79" spans="2:3" ht="101.25" customHeight="1">
      <c r="B79" s="413" t="s">
        <v>284</v>
      </c>
      <c r="C79" s="413"/>
    </row>
    <row r="80" spans="2:3" ht="28.5" customHeight="1">
      <c r="B80" s="413" t="s">
        <v>285</v>
      </c>
      <c r="C80" s="413"/>
    </row>
    <row r="81" spans="2:3" ht="138.75" customHeight="1">
      <c r="B81" s="413" t="s">
        <v>286</v>
      </c>
      <c r="C81" s="413"/>
    </row>
    <row r="82" spans="2:3" ht="28.5" customHeight="1">
      <c r="B82" s="413" t="s">
        <v>287</v>
      </c>
      <c r="C82" s="413"/>
    </row>
    <row r="83" spans="1:256" ht="14.25" customHeight="1">
      <c r="A83"/>
      <c r="B83" s="406" t="s">
        <v>288</v>
      </c>
      <c r="C83" s="406"/>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4.25" customHeight="1">
      <c r="A84"/>
      <c r="B84" s="406" t="s">
        <v>289</v>
      </c>
      <c r="C84" s="406"/>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3" ht="28.5" customHeight="1">
      <c r="B85" s="406" t="s">
        <v>290</v>
      </c>
      <c r="C85" s="406"/>
    </row>
    <row r="86" spans="2:3" ht="57.75" customHeight="1">
      <c r="B86" s="406" t="s">
        <v>291</v>
      </c>
      <c r="C86" s="406"/>
    </row>
    <row r="87" spans="1:256" ht="14.25" customHeight="1">
      <c r="A87"/>
      <c r="B87" s="406" t="s">
        <v>292</v>
      </c>
      <c r="C87" s="406"/>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3" ht="28.5" customHeight="1">
      <c r="B88" s="406" t="s">
        <v>293</v>
      </c>
      <c r="C88" s="406"/>
    </row>
    <row r="89" spans="1:256" ht="14.25" customHeight="1">
      <c r="A89" s="48" t="s">
        <v>294</v>
      </c>
      <c r="B89" s="413" t="s">
        <v>295</v>
      </c>
      <c r="C89" s="41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3" ht="72" customHeight="1">
      <c r="B90" s="413" t="s">
        <v>296</v>
      </c>
      <c r="C90" s="413"/>
    </row>
    <row r="91" spans="2:3" ht="28.5" customHeight="1">
      <c r="B91" s="413" t="s">
        <v>297</v>
      </c>
      <c r="C91" s="413"/>
    </row>
    <row r="92" spans="2:3" ht="122.25" customHeight="1">
      <c r="B92" s="413" t="s">
        <v>298</v>
      </c>
      <c r="C92" s="413"/>
    </row>
    <row r="93" spans="2:3" ht="87" customHeight="1">
      <c r="B93" s="413" t="s">
        <v>299</v>
      </c>
      <c r="C93" s="413"/>
    </row>
    <row r="94" spans="2:3" ht="43.5" customHeight="1">
      <c r="B94" s="406" t="s">
        <v>300</v>
      </c>
      <c r="C94" s="406"/>
    </row>
    <row r="95" spans="2:3" ht="87" customHeight="1">
      <c r="B95" s="413" t="s">
        <v>301</v>
      </c>
      <c r="C95" s="413"/>
    </row>
    <row r="96" spans="1:256" ht="57.75" customHeight="1">
      <c r="A96"/>
      <c r="B96" s="406" t="s">
        <v>302</v>
      </c>
      <c r="C96" s="40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3" ht="57.75" customHeight="1">
      <c r="B97" s="406" t="s">
        <v>303</v>
      </c>
      <c r="C97" s="406"/>
    </row>
    <row r="98" spans="2:3" ht="43.5" customHeight="1">
      <c r="B98" s="406" t="s">
        <v>304</v>
      </c>
      <c r="C98" s="406"/>
    </row>
    <row r="99" spans="2:3" ht="43.5" customHeight="1">
      <c r="B99" s="413" t="s">
        <v>305</v>
      </c>
      <c r="C99" s="413"/>
    </row>
    <row r="100" spans="2:3" ht="28.5" customHeight="1">
      <c r="B100" s="413" t="s">
        <v>306</v>
      </c>
      <c r="C100" s="413"/>
    </row>
    <row r="101" spans="2:3" ht="87" customHeight="1">
      <c r="B101" s="413" t="s">
        <v>307</v>
      </c>
      <c r="C101" s="413"/>
    </row>
    <row r="102" spans="2:3" ht="130.5" customHeight="1">
      <c r="B102" s="413" t="s">
        <v>308</v>
      </c>
      <c r="C102" s="413"/>
    </row>
    <row r="103" spans="2:3" ht="28.5" customHeight="1">
      <c r="B103" s="413" t="s">
        <v>309</v>
      </c>
      <c r="C103" s="413"/>
    </row>
    <row r="104" spans="1:256" ht="14.25" customHeight="1">
      <c r="A104"/>
      <c r="B104" s="406" t="s">
        <v>310</v>
      </c>
      <c r="C104" s="406"/>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4.25" customHeight="1">
      <c r="A105"/>
      <c r="B105" s="406" t="s">
        <v>311</v>
      </c>
      <c r="C105" s="406"/>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4.25" customHeight="1">
      <c r="A106"/>
      <c r="B106" s="406" t="s">
        <v>312</v>
      </c>
      <c r="C106" s="4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3" ht="43.5" customHeight="1">
      <c r="B107" s="406" t="s">
        <v>313</v>
      </c>
      <c r="C107" s="406"/>
    </row>
    <row r="108" spans="1:256" ht="14.25" customHeight="1">
      <c r="A108"/>
      <c r="B108" s="406" t="s">
        <v>314</v>
      </c>
      <c r="C108" s="406"/>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3" ht="28.5" customHeight="1">
      <c r="B109" s="406" t="s">
        <v>315</v>
      </c>
      <c r="C109" s="406"/>
    </row>
    <row r="110" spans="2:3" ht="57.75" customHeight="1">
      <c r="B110" s="406" t="s">
        <v>316</v>
      </c>
      <c r="C110" s="406"/>
    </row>
    <row r="111" spans="1:256" ht="14.25" customHeight="1">
      <c r="A111" s="48" t="s">
        <v>317</v>
      </c>
      <c r="B111" s="413" t="s">
        <v>318</v>
      </c>
      <c r="C111" s="41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3" ht="28.5" customHeight="1">
      <c r="B112" s="413" t="s">
        <v>319</v>
      </c>
      <c r="C112" s="413"/>
    </row>
    <row r="113" spans="2:3" ht="28.5" customHeight="1">
      <c r="B113" s="413" t="s">
        <v>320</v>
      </c>
      <c r="C113" s="413"/>
    </row>
    <row r="114" spans="2:3" ht="43.5" customHeight="1">
      <c r="B114" s="413" t="s">
        <v>321</v>
      </c>
      <c r="C114" s="413"/>
    </row>
    <row r="115" spans="1:3" ht="28.5" customHeight="1">
      <c r="A115" s="48" t="s">
        <v>322</v>
      </c>
      <c r="B115" s="406" t="s">
        <v>323</v>
      </c>
      <c r="C115" s="406"/>
    </row>
    <row r="116" spans="1:256" ht="4.5" customHeight="1">
      <c r="A116" s="407"/>
      <c r="B116" s="407"/>
      <c r="C116" s="407"/>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14.25" customHeight="1">
      <c r="A117" s="408" t="s">
        <v>324</v>
      </c>
      <c r="B117" s="408"/>
      <c r="C117" s="408"/>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4.5" customHeight="1">
      <c r="A118" s="409"/>
      <c r="B118" s="409"/>
      <c r="C118" s="409"/>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3" ht="28.5" customHeight="1">
      <c r="A119" s="48" t="s">
        <v>325</v>
      </c>
      <c r="B119" s="406" t="s">
        <v>326</v>
      </c>
      <c r="C119" s="406"/>
    </row>
    <row r="120" spans="1:256" ht="14.25" customHeight="1">
      <c r="A120"/>
      <c r="B120" s="413" t="s">
        <v>327</v>
      </c>
      <c r="C120" s="41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3" ht="87" customHeight="1">
      <c r="B121" s="413" t="s">
        <v>328</v>
      </c>
      <c r="C121" s="413"/>
    </row>
    <row r="122" spans="1:3" ht="72" customHeight="1">
      <c r="A122" s="48" t="s">
        <v>329</v>
      </c>
      <c r="B122" s="406" t="s">
        <v>330</v>
      </c>
      <c r="C122" s="406"/>
    </row>
    <row r="123" spans="1:3" ht="72" customHeight="1">
      <c r="A123" s="48" t="s">
        <v>331</v>
      </c>
      <c r="B123" s="406" t="s">
        <v>332</v>
      </c>
      <c r="C123" s="406"/>
    </row>
    <row r="124" spans="1:3" ht="57.75" customHeight="1">
      <c r="A124" s="48" t="s">
        <v>333</v>
      </c>
      <c r="B124" s="406" t="s">
        <v>334</v>
      </c>
      <c r="C124" s="406"/>
    </row>
    <row r="125" spans="2:3" ht="72" customHeight="1">
      <c r="B125" s="406" t="s">
        <v>335</v>
      </c>
      <c r="C125" s="406"/>
    </row>
    <row r="126" spans="1:3" ht="72" customHeight="1">
      <c r="A126" s="48" t="s">
        <v>336</v>
      </c>
      <c r="B126" s="406" t="s">
        <v>337</v>
      </c>
      <c r="C126" s="406"/>
    </row>
    <row r="127" spans="1:3" ht="43.5" customHeight="1">
      <c r="A127" s="48" t="s">
        <v>338</v>
      </c>
      <c r="B127" s="406" t="s">
        <v>339</v>
      </c>
      <c r="C127" s="406"/>
    </row>
    <row r="128" spans="1:3" ht="72" customHeight="1">
      <c r="A128" s="48" t="s">
        <v>340</v>
      </c>
      <c r="B128" s="406" t="s">
        <v>341</v>
      </c>
      <c r="C128" s="406"/>
    </row>
    <row r="129" spans="2:3" ht="57.75" customHeight="1">
      <c r="B129" s="406" t="s">
        <v>342</v>
      </c>
      <c r="C129" s="406"/>
    </row>
    <row r="130" spans="2:3" ht="28.5" customHeight="1">
      <c r="B130" s="406" t="s">
        <v>343</v>
      </c>
      <c r="C130" s="406"/>
    </row>
    <row r="131" spans="2:3" ht="57.75" customHeight="1">
      <c r="B131" s="406" t="s">
        <v>344</v>
      </c>
      <c r="C131" s="406"/>
    </row>
    <row r="132" spans="2:3" ht="130.5" customHeight="1">
      <c r="B132" s="406" t="s">
        <v>345</v>
      </c>
      <c r="C132" s="406"/>
    </row>
    <row r="133" spans="1:256" ht="28.5" customHeight="1">
      <c r="A133" s="48" t="s">
        <v>346</v>
      </c>
      <c r="B133" s="406" t="s">
        <v>347</v>
      </c>
      <c r="C133" s="406"/>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3" ht="57.75" customHeight="1">
      <c r="B134" s="413" t="s">
        <v>348</v>
      </c>
      <c r="C134" s="413"/>
    </row>
    <row r="135" spans="2:3" ht="28.5" customHeight="1">
      <c r="B135" s="413" t="s">
        <v>349</v>
      </c>
      <c r="C135" s="413"/>
    </row>
    <row r="136" spans="2:3" ht="87" customHeight="1">
      <c r="B136" s="413" t="s">
        <v>350</v>
      </c>
      <c r="C136" s="413"/>
    </row>
    <row r="137" spans="1:3" ht="28.5" customHeight="1">
      <c r="A137" s="48" t="s">
        <v>351</v>
      </c>
      <c r="B137" s="406" t="s">
        <v>352</v>
      </c>
      <c r="C137" s="406"/>
    </row>
    <row r="138" spans="1:3" ht="28.5" customHeight="1">
      <c r="A138" s="48" t="s">
        <v>353</v>
      </c>
      <c r="B138" s="406" t="s">
        <v>354</v>
      </c>
      <c r="C138" s="406"/>
    </row>
    <row r="139" spans="1:3" ht="57.75" customHeight="1">
      <c r="A139" s="48" t="s">
        <v>355</v>
      </c>
      <c r="B139" s="406" t="s">
        <v>356</v>
      </c>
      <c r="C139" s="406"/>
    </row>
    <row r="140" spans="1:3" ht="72" customHeight="1">
      <c r="A140" s="48" t="s">
        <v>357</v>
      </c>
      <c r="B140" s="406" t="s">
        <v>358</v>
      </c>
      <c r="C140" s="406"/>
    </row>
    <row r="141" spans="1:256" ht="14.25" customHeight="1">
      <c r="A141"/>
      <c r="B141" s="406" t="s">
        <v>359</v>
      </c>
      <c r="C141" s="406"/>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3" ht="43.5" customHeight="1">
      <c r="B142" s="406" t="s">
        <v>360</v>
      </c>
      <c r="C142" s="406"/>
    </row>
    <row r="143" spans="2:3" ht="43.5" customHeight="1">
      <c r="B143" s="406" t="s">
        <v>361</v>
      </c>
      <c r="C143" s="406"/>
    </row>
    <row r="144" spans="1:256" ht="4.5" customHeight="1">
      <c r="A144" s="407"/>
      <c r="B144" s="407"/>
      <c r="C144" s="407"/>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14.25" customHeight="1">
      <c r="A145" s="408" t="s">
        <v>362</v>
      </c>
      <c r="B145" s="408"/>
      <c r="C145" s="408"/>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4.5" customHeight="1">
      <c r="A146" s="409"/>
      <c r="B146" s="409"/>
      <c r="C146" s="409"/>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3" ht="28.5" customHeight="1">
      <c r="A147" s="48" t="s">
        <v>363</v>
      </c>
      <c r="B147" s="406" t="s">
        <v>364</v>
      </c>
      <c r="C147" s="406"/>
    </row>
    <row r="148" spans="1:3" ht="43.5" customHeight="1">
      <c r="A148" s="48" t="s">
        <v>365</v>
      </c>
      <c r="B148" s="406" t="s">
        <v>366</v>
      </c>
      <c r="C148" s="406"/>
    </row>
    <row r="149" spans="1:3" ht="43.5" customHeight="1">
      <c r="A149" s="48" t="s">
        <v>367</v>
      </c>
      <c r="B149" s="406" t="s">
        <v>368</v>
      </c>
      <c r="C149" s="406"/>
    </row>
    <row r="150" spans="1:256" ht="4.5" customHeight="1">
      <c r="A150" s="407"/>
      <c r="B150" s="407"/>
      <c r="C150" s="407"/>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4.25" customHeight="1">
      <c r="A151" s="408" t="s">
        <v>369</v>
      </c>
      <c r="B151" s="408"/>
      <c r="C151" s="408"/>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4.5" customHeight="1">
      <c r="A152" s="409"/>
      <c r="B152" s="409"/>
      <c r="C152" s="409"/>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3" ht="28.5" customHeight="1">
      <c r="A153" s="48" t="s">
        <v>370</v>
      </c>
      <c r="B153" s="406" t="s">
        <v>371</v>
      </c>
      <c r="C153" s="406"/>
    </row>
    <row r="154" spans="1:3" ht="43.5" customHeight="1">
      <c r="A154" s="48" t="s">
        <v>372</v>
      </c>
      <c r="B154" s="406" t="s">
        <v>373</v>
      </c>
      <c r="C154" s="406"/>
    </row>
    <row r="155" spans="1:256" ht="14.25" customHeight="1">
      <c r="A155" s="48" t="s">
        <v>374</v>
      </c>
      <c r="B155" s="406" t="s">
        <v>375</v>
      </c>
      <c r="C155" s="406"/>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3" ht="28.5" customHeight="1">
      <c r="B156" s="406" t="s">
        <v>376</v>
      </c>
      <c r="C156" s="406"/>
    </row>
    <row r="157" spans="1:256" ht="14.25" customHeight="1">
      <c r="A157"/>
      <c r="B157" s="406" t="e">
        <f>CONCATENATE(расчет!#REF!,заявление!BA132)</f>
        <v>#REF!</v>
      </c>
      <c r="C157" s="406"/>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6.75" customHeight="1">
      <c r="A158" s="407"/>
      <c r="B158" s="407"/>
      <c r="C158" s="407"/>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5.75" customHeight="1">
      <c r="A159" s="410" t="s">
        <v>377</v>
      </c>
      <c r="B159" s="410"/>
      <c r="C159" s="410"/>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7.5" customHeight="1">
      <c r="A160" s="409"/>
      <c r="B160" s="409"/>
      <c r="C160" s="409"/>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2:3" s="49" customFormat="1" ht="15">
      <c r="B161" s="55" t="s">
        <v>378</v>
      </c>
      <c r="C161" s="55" t="s">
        <v>379</v>
      </c>
    </row>
    <row r="162" spans="2:3" s="49" customFormat="1" ht="28.5" customHeight="1">
      <c r="B162" s="411" t="s">
        <v>380</v>
      </c>
      <c r="C162" s="412" t="s">
        <v>381</v>
      </c>
    </row>
    <row r="163" spans="2:3" s="49" customFormat="1" ht="25.5" customHeight="1">
      <c r="B163" s="411"/>
      <c r="C163" s="412"/>
    </row>
    <row r="164" spans="2:3" s="49" customFormat="1" ht="30">
      <c r="B164" s="56" t="s">
        <v>382</v>
      </c>
      <c r="C164" s="57" t="str">
        <f>CONCATENATE("Адрес: ",заявление!R11)</f>
        <v>Адрес: </v>
      </c>
    </row>
    <row r="165" spans="2:3" s="49" customFormat="1" ht="15">
      <c r="B165" s="58" t="s">
        <v>383</v>
      </c>
      <c r="C165" s="59" t="str">
        <f>CONCATENATE("Паспорт ",заявление!R13)</f>
        <v>Паспорт </v>
      </c>
    </row>
    <row r="166" spans="2:3" s="49" customFormat="1" ht="15">
      <c r="B166" s="58" t="s">
        <v>384</v>
      </c>
      <c r="C166" s="59" t="str">
        <f>CONCATENATE("ИНН ",заявление!R15)</f>
        <v>ИНН </v>
      </c>
    </row>
    <row r="167" spans="2:3" s="49" customFormat="1" ht="15">
      <c r="B167" s="58" t="s">
        <v>385</v>
      </c>
      <c r="C167" s="59" t="s">
        <v>0</v>
      </c>
    </row>
    <row r="168" spans="2:3" s="49" customFormat="1" ht="15">
      <c r="B168" s="58" t="s">
        <v>395</v>
      </c>
      <c r="C168" s="59" t="s">
        <v>0</v>
      </c>
    </row>
    <row r="169" spans="2:3" s="49" customFormat="1" ht="15">
      <c r="B169" s="58" t="s">
        <v>386</v>
      </c>
      <c r="C169" s="59" t="s">
        <v>0</v>
      </c>
    </row>
    <row r="170" spans="2:3" s="49" customFormat="1" ht="30">
      <c r="B170" s="58" t="s">
        <v>387</v>
      </c>
      <c r="C170" s="59" t="s">
        <v>0</v>
      </c>
    </row>
    <row r="171" spans="2:3" s="49" customFormat="1" ht="15">
      <c r="B171" s="58" t="s">
        <v>388</v>
      </c>
      <c r="C171" s="60" t="str">
        <f>CONCATENATE(заявление!B16,заявление!R16)</f>
        <v>Телефон/факс</v>
      </c>
    </row>
    <row r="172" spans="2:3" s="49" customFormat="1" ht="15">
      <c r="B172" s="58" t="s">
        <v>396</v>
      </c>
      <c r="C172" s="61" t="str">
        <f>CONCATENATE(заявление!B17,заявление!R17)</f>
        <v>Эл.адрес</v>
      </c>
    </row>
    <row r="173" spans="2:3" s="49" customFormat="1" ht="15">
      <c r="B173" s="62" t="s">
        <v>389</v>
      </c>
      <c r="C173" s="59"/>
    </row>
    <row r="174" spans="2:3" s="49" customFormat="1" ht="15">
      <c r="B174" s="63" t="s">
        <v>390</v>
      </c>
      <c r="C174" s="60" t="s">
        <v>391</v>
      </c>
    </row>
    <row r="175" spans="2:3" s="49" customFormat="1" ht="15">
      <c r="B175" s="64">
        <f>котировка!O23</f>
      </c>
      <c r="C175" s="59" t="str">
        <f>заявление!R9</f>
        <v>ФИО</v>
      </c>
    </row>
    <row r="176" spans="2:3" s="49" customFormat="1" ht="15">
      <c r="B176" s="65"/>
      <c r="C176" s="59"/>
    </row>
    <row r="177" spans="2:3" s="49" customFormat="1" ht="30">
      <c r="B177" s="63" t="s">
        <v>392</v>
      </c>
      <c r="C177" s="59" t="s">
        <v>393</v>
      </c>
    </row>
    <row r="178" spans="2:3" s="49" customFormat="1" ht="15">
      <c r="B178" s="66" t="s">
        <v>394</v>
      </c>
      <c r="C178" s="67"/>
    </row>
  </sheetData>
  <sheetProtection password="CB9E" sheet="1"/>
  <mergeCells count="159">
    <mergeCell ref="B1:C1"/>
    <mergeCell ref="B2:C2"/>
    <mergeCell ref="B6:C6"/>
    <mergeCell ref="A7:C7"/>
    <mergeCell ref="A8:C8"/>
    <mergeCell ref="A9:C9"/>
    <mergeCell ref="B10:C10"/>
    <mergeCell ref="B11:C11"/>
    <mergeCell ref="B12:C12"/>
    <mergeCell ref="B13:C13"/>
    <mergeCell ref="B14:C14"/>
    <mergeCell ref="A15:C15"/>
    <mergeCell ref="A16:C16"/>
    <mergeCell ref="A17:C17"/>
    <mergeCell ref="B18:C18"/>
    <mergeCell ref="A19:C19"/>
    <mergeCell ref="A20:C20"/>
    <mergeCell ref="A21:C21"/>
    <mergeCell ref="B22:C22"/>
    <mergeCell ref="B23:C23"/>
    <mergeCell ref="B24:C24"/>
    <mergeCell ref="B25:C25"/>
    <mergeCell ref="A26:C26"/>
    <mergeCell ref="A27:C27"/>
    <mergeCell ref="A28:C28"/>
    <mergeCell ref="B29:C29"/>
    <mergeCell ref="B30:C30"/>
    <mergeCell ref="B31:C31"/>
    <mergeCell ref="B32:C32"/>
    <mergeCell ref="B33:C33"/>
    <mergeCell ref="A34:C34"/>
    <mergeCell ref="A35:C35"/>
    <mergeCell ref="A36:C36"/>
    <mergeCell ref="B37:C37"/>
    <mergeCell ref="B38:C38"/>
    <mergeCell ref="B39:C39"/>
    <mergeCell ref="A40:C40"/>
    <mergeCell ref="A41:C41"/>
    <mergeCell ref="A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A59:C59"/>
    <mergeCell ref="A60:C60"/>
    <mergeCell ref="A61:C61"/>
    <mergeCell ref="B62:C62"/>
    <mergeCell ref="B63:C63"/>
    <mergeCell ref="B64:C64"/>
    <mergeCell ref="B65:C65"/>
    <mergeCell ref="B66:C66"/>
    <mergeCell ref="B67:C67"/>
    <mergeCell ref="A68:C68"/>
    <mergeCell ref="A69:C69"/>
    <mergeCell ref="A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A116:C116"/>
    <mergeCell ref="A117:C117"/>
    <mergeCell ref="A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A144:C144"/>
    <mergeCell ref="A145:C145"/>
    <mergeCell ref="A146:C146"/>
    <mergeCell ref="B147:C147"/>
    <mergeCell ref="B157:C157"/>
    <mergeCell ref="A158:C158"/>
    <mergeCell ref="A159:C159"/>
    <mergeCell ref="A160:C160"/>
    <mergeCell ref="B162:B163"/>
    <mergeCell ref="C162:C163"/>
    <mergeCell ref="B154:C154"/>
    <mergeCell ref="B155:C155"/>
    <mergeCell ref="B156:C156"/>
    <mergeCell ref="B148:C148"/>
    <mergeCell ref="B149:C149"/>
    <mergeCell ref="A150:C150"/>
    <mergeCell ref="A151:C151"/>
    <mergeCell ref="A152:C152"/>
    <mergeCell ref="B153:C153"/>
  </mergeCells>
  <hyperlinks>
    <hyperlink ref="B173" r:id="rId1" display="Е-mail: info@arsenalins.ru"/>
  </hyperlinks>
  <printOptions/>
  <pageMargins left="0.315277777777778" right="0.315277777777778" top="0.315277777777778" bottom="0.315277777777778" header="0.511805555555555" footer="0.511805555555555"/>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Лист6">
    <pageSetUpPr fitToPage="1"/>
  </sheetPr>
  <dimension ref="A1:G31"/>
  <sheetViews>
    <sheetView view="pageBreakPreview" zoomScaleSheetLayoutView="100" zoomScalePageLayoutView="0" workbookViewId="0" topLeftCell="H1">
      <selection activeCell="A1" sqref="A1:G16384"/>
    </sheetView>
  </sheetViews>
  <sheetFormatPr defaultColWidth="8.7109375" defaultRowHeight="15"/>
  <cols>
    <col min="1" max="1" width="77.421875" style="71" hidden="1" customWidth="1"/>
    <col min="2" max="2" width="28.28125" style="71" hidden="1" customWidth="1"/>
    <col min="3" max="6" width="8.7109375" style="71" hidden="1" customWidth="1"/>
    <col min="7" max="7" width="15.140625" style="71" hidden="1" customWidth="1"/>
    <col min="8" max="16384" width="8.7109375" style="71" customWidth="1"/>
  </cols>
  <sheetData>
    <row r="1" spans="1:7" ht="15.75">
      <c r="A1" s="120" t="s">
        <v>414</v>
      </c>
      <c r="B1" s="121"/>
      <c r="C1" s="121"/>
      <c r="D1" s="121"/>
      <c r="E1" s="121"/>
      <c r="F1" s="121"/>
      <c r="G1" s="121"/>
    </row>
    <row r="2" spans="1:7" ht="15">
      <c r="A2" s="122" t="s">
        <v>34</v>
      </c>
      <c r="B2" s="122">
        <f>заявление!Z112</f>
        <v>15600000</v>
      </c>
      <c r="C2" s="121"/>
      <c r="G2" s="121"/>
    </row>
    <row r="3" spans="1:7" ht="15">
      <c r="A3" s="122" t="s">
        <v>415</v>
      </c>
      <c r="B3" s="123">
        <f>IF(B2&lt;1000000,0.31,0.1625)</f>
        <v>0.1625</v>
      </c>
      <c r="C3" s="5" t="s">
        <v>438</v>
      </c>
      <c r="G3" s="121"/>
    </row>
    <row r="4" spans="1:7" ht="15">
      <c r="A4" s="122" t="s">
        <v>442</v>
      </c>
      <c r="B4" s="123">
        <f>ROUND((B3/0.62),3)</f>
        <v>0.262</v>
      </c>
      <c r="C4" s="5" t="s">
        <v>443</v>
      </c>
      <c r="G4" s="121"/>
    </row>
    <row r="5" spans="1:7" ht="15">
      <c r="A5" s="122" t="s">
        <v>416</v>
      </c>
      <c r="B5" s="124">
        <f>IF(котировка!AJ34&lt;=3,1.2,1)</f>
        <v>1.2</v>
      </c>
      <c r="C5" s="121"/>
      <c r="D5" s="121" t="s">
        <v>0</v>
      </c>
      <c r="E5" s="121"/>
      <c r="F5" s="121"/>
      <c r="G5" s="121"/>
    </row>
    <row r="6" spans="1:7" ht="15">
      <c r="A6" s="122" t="s">
        <v>407</v>
      </c>
      <c r="B6" s="124">
        <f>G20</f>
        <v>1</v>
      </c>
      <c r="C6" s="121"/>
      <c r="D6" s="121"/>
      <c r="E6" s="121"/>
      <c r="F6" s="121"/>
      <c r="G6" s="121"/>
    </row>
    <row r="7" spans="1:7" ht="15">
      <c r="A7" s="125" t="s">
        <v>417</v>
      </c>
      <c r="B7" s="124">
        <f>G21</f>
        <v>1</v>
      </c>
      <c r="C7" s="121"/>
      <c r="D7" s="121"/>
      <c r="E7" s="121"/>
      <c r="F7" s="121"/>
      <c r="G7" s="121"/>
    </row>
    <row r="8" spans="1:7" ht="15">
      <c r="A8" s="125" t="s">
        <v>427</v>
      </c>
      <c r="B8" s="124">
        <f>G22</f>
        <v>1</v>
      </c>
      <c r="C8" s="121"/>
      <c r="D8" s="121"/>
      <c r="E8" s="121" t="s">
        <v>449</v>
      </c>
      <c r="F8" s="121"/>
      <c r="G8" s="121"/>
    </row>
    <row r="9" spans="1:7" ht="15">
      <c r="A9" s="125" t="s">
        <v>418</v>
      </c>
      <c r="B9" s="124">
        <f>IF(G23="max",3.5,G23)</f>
        <v>1</v>
      </c>
      <c r="C9" s="121"/>
      <c r="D9" s="121"/>
      <c r="E9" s="121" t="s">
        <v>450</v>
      </c>
      <c r="F9" s="121"/>
      <c r="G9" s="121"/>
    </row>
    <row r="10" spans="1:7" ht="15">
      <c r="A10" s="125" t="s">
        <v>419</v>
      </c>
      <c r="B10" s="124">
        <f>IF(G24="max",3.5,G24)</f>
        <v>1</v>
      </c>
      <c r="C10" s="121"/>
      <c r="D10" s="121"/>
      <c r="E10" s="121"/>
      <c r="F10" s="121"/>
      <c r="G10" s="121"/>
    </row>
    <row r="11" spans="1:7" ht="15">
      <c r="A11" s="126" t="s">
        <v>431</v>
      </c>
      <c r="B11" s="124">
        <f>IF(G25="max",3.5,G25)</f>
        <v>1</v>
      </c>
      <c r="C11" s="121"/>
      <c r="D11" s="121"/>
      <c r="E11" s="121" t="e">
        <f>CEILING((B4*B5*B6*B7*B8*B9*B10*B11*B12*B14*B15*B16),0.001)</f>
        <v>#N/A</v>
      </c>
      <c r="F11" s="121"/>
      <c r="G11" s="121"/>
    </row>
    <row r="12" spans="1:7" ht="15">
      <c r="A12" s="126" t="s">
        <v>430</v>
      </c>
      <c r="B12" s="124">
        <f>G26</f>
        <v>1</v>
      </c>
      <c r="C12" s="121"/>
      <c r="D12" s="121"/>
      <c r="E12" s="121"/>
      <c r="F12" s="121"/>
      <c r="G12" s="121"/>
    </row>
    <row r="13" spans="1:7" ht="15">
      <c r="A13" s="126" t="s">
        <v>446</v>
      </c>
      <c r="B13" s="127">
        <f>IF(котировка!AJ45&gt;0.15,1000000,котировка!AJ45)*100</f>
        <v>15</v>
      </c>
      <c r="C13" s="121"/>
      <c r="D13" s="121"/>
      <c r="E13" s="128" t="s">
        <v>424</v>
      </c>
      <c r="F13" s="129">
        <f>_xlfn.IFERROR(CODE(заявление!E117),32)</f>
        <v>213</v>
      </c>
      <c r="G13" s="415" t="str">
        <f>IF(F13=32,E14,E13)</f>
        <v>один платеж</v>
      </c>
    </row>
    <row r="14" spans="1:7" ht="15">
      <c r="A14" s="126" t="s">
        <v>444</v>
      </c>
      <c r="B14" s="130">
        <f>котировка!AJ42</f>
        <v>1</v>
      </c>
      <c r="C14" s="121"/>
      <c r="D14" s="121"/>
      <c r="E14" s="128" t="s">
        <v>425</v>
      </c>
      <c r="F14" s="129">
        <f>_xlfn.IFERROR(CODE(заявление!AF117),32)</f>
        <v>32</v>
      </c>
      <c r="G14" s="415"/>
    </row>
    <row r="15" spans="1:7" ht="15">
      <c r="A15" s="126" t="s">
        <v>445</v>
      </c>
      <c r="B15" s="131">
        <f>IF(котировка!AT43="Нет",1,IF(B13&lt;15,0.85/(1-B13/100),1))</f>
        <v>1</v>
      </c>
      <c r="C15" s="121"/>
      <c r="D15" s="121"/>
      <c r="E15" s="128"/>
      <c r="F15" s="129"/>
      <c r="G15" s="132"/>
    </row>
    <row r="16" spans="1:7" ht="15">
      <c r="A16" s="126" t="s">
        <v>568</v>
      </c>
      <c r="B16" s="131" t="e">
        <f>котировка!AJ44</f>
        <v>#N/A</v>
      </c>
      <c r="C16" s="121"/>
      <c r="D16" s="121"/>
      <c r="E16" s="128"/>
      <c r="F16" s="129"/>
      <c r="G16" s="147"/>
    </row>
    <row r="17" spans="1:7" ht="15">
      <c r="A17" s="126" t="s">
        <v>420</v>
      </c>
      <c r="B17" s="131" t="e">
        <f>IF(IF(G24="max",3.5,IF(G25="max",3.5,IF(G26="max",3.5,CEILING(B4*B5*B6*B7*B8*B9*B10*B11*B12*B14*B15*B16,0.001))))&gt;=3.5,3.5,IF(G24="max",3.5,IF(G25="max",3.5,IF(G26="max",3.5,CEILING(B4*B5*B6*B7*B8*B9*B10*B11*B12*B14*B15*B16,0.001)))))</f>
        <v>#N/A</v>
      </c>
      <c r="C17" s="121"/>
      <c r="D17" s="121"/>
      <c r="E17" s="121" t="e">
        <f>IF(IF(G24="max",3.5,IF(G25="max",3.5,IF(G26="max",3.5,E11)))&gt;=3.5,3.5,IF(G24="max",3.5,IF(G25="max",3.5,IF(G26="max",3.5,E11))))</f>
        <v>#N/A</v>
      </c>
      <c r="F17" s="121"/>
      <c r="G17" s="121"/>
    </row>
    <row r="18" spans="1:7" ht="15">
      <c r="A18" s="129"/>
      <c r="B18" s="121"/>
      <c r="C18" s="121"/>
      <c r="D18" s="121"/>
      <c r="E18" s="121"/>
      <c r="F18" s="121"/>
      <c r="G18" s="121"/>
    </row>
    <row r="19" spans="1:7" ht="15.75">
      <c r="A19" s="133" t="s">
        <v>421</v>
      </c>
      <c r="B19" s="134">
        <v>1</v>
      </c>
      <c r="C19" s="134">
        <v>2</v>
      </c>
      <c r="D19" s="134">
        <v>3</v>
      </c>
      <c r="E19" s="134">
        <v>4</v>
      </c>
      <c r="F19" s="134">
        <v>5</v>
      </c>
      <c r="G19" s="135" t="s">
        <v>422</v>
      </c>
    </row>
    <row r="20" spans="1:7" ht="30" customHeight="1">
      <c r="A20" s="136" t="s">
        <v>426</v>
      </c>
      <c r="B20" s="137">
        <v>1.1</v>
      </c>
      <c r="C20" s="137">
        <v>1.21</v>
      </c>
      <c r="D20" s="137">
        <v>1.33</v>
      </c>
      <c r="E20" s="137">
        <v>1.46</v>
      </c>
      <c r="F20" s="137">
        <v>1.6</v>
      </c>
      <c r="G20" s="135">
        <f>IF(котировка!AJ35=$B$19,B20,IF(котировка!AJ35=$C$19,C20,IF(котировка!AJ35=$D$19,D20,IF(котировка!AJ35=$E$19,E20,IF(котировка!AJ35&gt;=$F$19,F20,1)))))</f>
        <v>1</v>
      </c>
    </row>
    <row r="21" spans="1:7" ht="30" customHeight="1">
      <c r="A21" s="138" t="s">
        <v>411</v>
      </c>
      <c r="B21" s="139">
        <v>1.2</v>
      </c>
      <c r="C21" s="139">
        <v>1.44</v>
      </c>
      <c r="D21" s="139">
        <v>1.73</v>
      </c>
      <c r="E21" s="139">
        <v>2.1</v>
      </c>
      <c r="F21" s="139">
        <v>2.5</v>
      </c>
      <c r="G21" s="135">
        <f>IF(котировка!AJ36=$B$19,B21,IF(котировка!AJ36=$C$19,C21,IF(котировка!AJ36=$D$19,D21,IF(котировка!AJ36=$E$19,E21,IF(котировка!AJ36&gt;=$F$19,F21,1)))))</f>
        <v>1</v>
      </c>
    </row>
    <row r="22" spans="1:7" ht="30" customHeight="1">
      <c r="A22" s="140" t="s">
        <v>412</v>
      </c>
      <c r="B22" s="141">
        <v>1.05</v>
      </c>
      <c r="C22" s="141">
        <v>1.1</v>
      </c>
      <c r="D22" s="141">
        <v>1.2</v>
      </c>
      <c r="E22" s="141">
        <v>1.5</v>
      </c>
      <c r="F22" s="141">
        <v>2</v>
      </c>
      <c r="G22" s="135">
        <f>IF(котировка!AJ37=$B$19,B22,IF(котировка!AJ37=$C$19,C22,IF(котировка!AJ37=$D$19,D22,IF(котировка!AJ37=$E$19,E22,IF(котировка!AJ37&gt;=$F$19,F22,1)))))</f>
        <v>1</v>
      </c>
    </row>
    <row r="23" spans="1:7" ht="30" customHeight="1">
      <c r="A23" s="142" t="s">
        <v>413</v>
      </c>
      <c r="B23" s="143">
        <v>1.5</v>
      </c>
      <c r="C23" s="143">
        <v>1.8</v>
      </c>
      <c r="D23" s="143">
        <v>2</v>
      </c>
      <c r="E23" s="143" t="s">
        <v>423</v>
      </c>
      <c r="F23" s="143" t="s">
        <v>423</v>
      </c>
      <c r="G23" s="135">
        <f>IF(котировка!AJ38=$B$19,B23,IF(котировка!AJ38=$C$19,C23,IF(котировка!AJ38=$D$19,D23,IF(котировка!AJ38=$E$19,E23,IF(котировка!AJ38&gt;=$F$19,F23,1)))))</f>
        <v>1</v>
      </c>
    </row>
    <row r="24" spans="1:7" ht="30" customHeight="1">
      <c r="A24" s="144" t="s">
        <v>428</v>
      </c>
      <c r="B24" s="143">
        <v>2</v>
      </c>
      <c r="C24" s="143">
        <v>3</v>
      </c>
      <c r="D24" s="143" t="s">
        <v>423</v>
      </c>
      <c r="E24" s="143" t="s">
        <v>423</v>
      </c>
      <c r="F24" s="143" t="s">
        <v>423</v>
      </c>
      <c r="G24" s="135">
        <f>IF(котировка!AJ39=$B$19,B24,IF(котировка!AJ39=$C$19,C24,IF(котировка!AJ39=$D$19,D24,IF(котировка!AJ39=$E$19,E24,IF(котировка!AJ39&gt;=$F$19,F24,1)))))</f>
        <v>1</v>
      </c>
    </row>
    <row r="25" spans="1:7" ht="30" customHeight="1">
      <c r="A25" s="145" t="s">
        <v>431</v>
      </c>
      <c r="B25" s="143">
        <v>1.5</v>
      </c>
      <c r="C25" s="143">
        <v>2</v>
      </c>
      <c r="D25" s="143">
        <v>3</v>
      </c>
      <c r="E25" s="143" t="s">
        <v>423</v>
      </c>
      <c r="F25" s="143" t="s">
        <v>423</v>
      </c>
      <c r="G25" s="135">
        <f>IF(котировка!AJ41=$B$19,B25,IF(котировка!AJ41=$C$19,C25,IF(котировка!AJ41=$D$19,D25,IF(котировка!AJ41=$E$19,E25,IF(котировка!AJ41&gt;=$F$19,F25,1)))))</f>
        <v>1</v>
      </c>
    </row>
    <row r="26" spans="1:7" ht="30" customHeight="1">
      <c r="A26" s="146" t="s">
        <v>430</v>
      </c>
      <c r="B26" s="143">
        <v>1.3</v>
      </c>
      <c r="C26" s="143">
        <v>1.5</v>
      </c>
      <c r="D26" s="143">
        <v>1.7</v>
      </c>
      <c r="E26" s="143">
        <v>2</v>
      </c>
      <c r="F26" s="143">
        <v>2.3</v>
      </c>
      <c r="G26" s="135">
        <f>IF(котировка!AJ40=$B$19,B26,IF(котировка!AJ40=$C$19,C26,IF(котировка!AJ40=$D$19,D26,IF(котировка!AJ40=$E$19,E26,IF(котировка!AJ40&gt;=$F$19,F26,1)))))</f>
        <v>1</v>
      </c>
    </row>
    <row r="27" spans="1:7" ht="15">
      <c r="A27" s="129"/>
      <c r="B27" s="121"/>
      <c r="C27" s="121"/>
      <c r="D27" s="121"/>
      <c r="E27" s="121"/>
      <c r="F27" s="121"/>
      <c r="G27" s="121"/>
    </row>
    <row r="28" s="121" customFormat="1" ht="15">
      <c r="A28" s="129"/>
    </row>
    <row r="29" s="121" customFormat="1" ht="15">
      <c r="A29" s="129"/>
    </row>
    <row r="30" s="121" customFormat="1" ht="15">
      <c r="A30" s="129"/>
    </row>
    <row r="31" spans="1:7" ht="15">
      <c r="A31" s="129"/>
      <c r="B31" s="121"/>
      <c r="C31" s="121"/>
      <c r="D31" s="121"/>
      <c r="E31" s="121"/>
      <c r="F31" s="121"/>
      <c r="G31" s="121"/>
    </row>
    <row r="37" ht="15" customHeight="1"/>
    <row r="45" ht="15" customHeight="1"/>
    <row r="46" ht="15" customHeight="1"/>
    <row r="48" ht="15" customHeight="1"/>
    <row r="49" ht="15" customHeight="1"/>
    <row r="63" ht="15" customHeight="1"/>
    <row r="66" ht="15" customHeight="1"/>
    <row r="68" ht="15" customHeight="1"/>
    <row r="71" ht="15" customHeight="1"/>
    <row r="73" ht="15" customHeight="1"/>
    <row r="75" ht="15" customHeight="1"/>
  </sheetData>
  <sheetProtection password="CB9E" sheet="1"/>
  <mergeCells count="1">
    <mergeCell ref="G13:G14"/>
  </mergeCells>
  <printOptions/>
  <pageMargins left="0.25" right="0.25" top="0.75" bottom="0.75" header="0.3" footer="0.3"/>
  <pageSetup fitToHeight="1" fitToWidth="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codeName="Лист7"/>
  <dimension ref="M11:M11"/>
  <sheetViews>
    <sheetView view="pageBreakPreview" zoomScaleSheetLayoutView="100" zoomScalePageLayoutView="0" workbookViewId="0" topLeftCell="A1">
      <selection activeCell="G34" sqref="G34"/>
    </sheetView>
  </sheetViews>
  <sheetFormatPr defaultColWidth="8.7109375" defaultRowHeight="15"/>
  <sheetData>
    <row r="11" ht="15"/>
  </sheetData>
  <sheetProtection/>
  <printOptions/>
  <pageMargins left="0.7" right="0.7" top="0.75" bottom="0.75" header="0.511805555555555" footer="0.51180555555555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Лист8"/>
  <dimension ref="A1:A1"/>
  <sheetViews>
    <sheetView view="pageBreakPreview" zoomScaleSheetLayoutView="100" zoomScalePageLayoutView="0" workbookViewId="0" topLeftCell="A1">
      <selection activeCell="F31" sqref="F31"/>
    </sheetView>
  </sheetViews>
  <sheetFormatPr defaultColWidth="8.7109375" defaultRowHeight="15"/>
  <sheetData/>
  <sheetProtection/>
  <printOptions/>
  <pageMargins left="0.7" right="0.7" top="0.75" bottom="0.75" header="0.511805555555555" footer="0.51180555555555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Лист9"/>
  <dimension ref="A1:A1"/>
  <sheetViews>
    <sheetView view="pageBreakPreview" zoomScaleSheetLayoutView="100" zoomScalePageLayoutView="0" workbookViewId="0" topLeftCell="A1">
      <selection activeCell="A1" sqref="A1"/>
    </sheetView>
  </sheetViews>
  <sheetFormatPr defaultColWidth="8.7109375" defaultRowHeight="15"/>
  <sheetData/>
  <sheetProtection/>
  <printOptions/>
  <pageMargins left="0.7" right="0.7" top="0.75" bottom="0.75" header="0.511805555555555" footer="0.51180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User19</dc:creator>
  <cp:keywords/>
  <dc:description/>
  <cp:lastModifiedBy>Анисимов</cp:lastModifiedBy>
  <cp:lastPrinted>2017-07-14T07:57:26Z</cp:lastPrinted>
  <dcterms:created xsi:type="dcterms:W3CDTF">2014-06-06T10:23:31Z</dcterms:created>
  <dcterms:modified xsi:type="dcterms:W3CDTF">2017-07-18T07:01:18Z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